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tk71865\Documents\OZ\09122019\"/>
    </mc:Choice>
  </mc:AlternateContent>
  <bookViews>
    <workbookView xWindow="0" yWindow="0" windowWidth="28800" windowHeight="12135" activeTab="3"/>
  </bookViews>
  <sheets>
    <sheet name="Príjmy 2020-2022" sheetId="3" r:id="rId1"/>
    <sheet name="Výdavky 2020-2022" sheetId="2" r:id="rId2"/>
    <sheet name="Rekapitulácia" sheetId="4" r:id="rId3"/>
    <sheet name="Pomocný súbor" sheetId="1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4" l="1"/>
  <c r="H9" i="4"/>
  <c r="G9" i="4"/>
  <c r="E9" i="4"/>
  <c r="I15" i="4"/>
  <c r="H15" i="4"/>
  <c r="G15" i="4"/>
  <c r="F15" i="4"/>
  <c r="E15" i="4"/>
  <c r="D15" i="4"/>
  <c r="I14" i="4"/>
  <c r="H14" i="4"/>
  <c r="G14" i="4"/>
  <c r="E14" i="4"/>
  <c r="D14" i="4"/>
  <c r="I12" i="4"/>
  <c r="H12" i="4"/>
  <c r="G12" i="4"/>
  <c r="F12" i="4"/>
  <c r="E12" i="4"/>
  <c r="D12" i="4"/>
  <c r="I11" i="4"/>
  <c r="H11" i="4"/>
  <c r="G11" i="4"/>
  <c r="F11" i="4"/>
  <c r="E11" i="4"/>
  <c r="D11" i="4"/>
  <c r="I8" i="4"/>
  <c r="H8" i="4"/>
  <c r="G8" i="4"/>
  <c r="F8" i="4"/>
  <c r="E8" i="4"/>
  <c r="D8" i="4"/>
  <c r="I7" i="4"/>
  <c r="H7" i="4"/>
  <c r="G7" i="4"/>
  <c r="F7" i="4"/>
  <c r="E7" i="4"/>
  <c r="D7" i="4"/>
  <c r="I6" i="4"/>
  <c r="H6" i="4"/>
  <c r="G6" i="4"/>
  <c r="F6" i="4"/>
  <c r="E6" i="4"/>
  <c r="D6" i="4"/>
  <c r="C15" i="4"/>
  <c r="C14" i="4"/>
  <c r="C12" i="4"/>
  <c r="C11" i="4"/>
  <c r="C8" i="4" l="1"/>
  <c r="C7" i="4"/>
  <c r="C6" i="4"/>
  <c r="F7" i="3"/>
  <c r="F6" i="3" l="1"/>
  <c r="C23" i="3"/>
  <c r="C24" i="3" s="1"/>
  <c r="C17" i="3"/>
  <c r="C10" i="3"/>
  <c r="D10" i="3"/>
  <c r="I25" i="4"/>
  <c r="H25" i="4"/>
  <c r="G25" i="4"/>
  <c r="I24" i="4"/>
  <c r="G24" i="4"/>
  <c r="G26" i="4" s="1"/>
  <c r="I16" i="4"/>
  <c r="G16" i="4"/>
  <c r="F16" i="4"/>
  <c r="E16" i="4"/>
  <c r="D16" i="4"/>
  <c r="C16" i="4"/>
  <c r="H29" i="4"/>
  <c r="I13" i="4"/>
  <c r="H13" i="4"/>
  <c r="G13" i="4"/>
  <c r="F13" i="4"/>
  <c r="E13" i="4"/>
  <c r="D13" i="4"/>
  <c r="C13" i="4"/>
  <c r="I29" i="4"/>
  <c r="G29" i="4"/>
  <c r="H24" i="4"/>
  <c r="F10" i="4"/>
  <c r="D10" i="4"/>
  <c r="I28" i="4"/>
  <c r="G28" i="4"/>
  <c r="E10" i="4"/>
  <c r="C10" i="4"/>
  <c r="D24" i="3"/>
  <c r="I24" i="3"/>
  <c r="H24" i="3"/>
  <c r="G24" i="3"/>
  <c r="F24" i="3"/>
  <c r="E24" i="3"/>
  <c r="I17" i="3"/>
  <c r="H17" i="3"/>
  <c r="G17" i="3"/>
  <c r="F17" i="3"/>
  <c r="E17" i="3"/>
  <c r="D17" i="3"/>
  <c r="H10" i="3"/>
  <c r="F10" i="3"/>
  <c r="I10" i="3"/>
  <c r="G10" i="3"/>
  <c r="E10" i="3"/>
  <c r="I171" i="2"/>
  <c r="H171" i="2"/>
  <c r="I170" i="2"/>
  <c r="H170" i="2"/>
  <c r="I169" i="2"/>
  <c r="H169" i="2"/>
  <c r="I168" i="2"/>
  <c r="H168" i="2"/>
  <c r="I167" i="2"/>
  <c r="H167" i="2"/>
  <c r="I166" i="2"/>
  <c r="H166" i="2"/>
  <c r="I165" i="2"/>
  <c r="H165" i="2"/>
  <c r="I164" i="2"/>
  <c r="H164" i="2"/>
  <c r="I163" i="2"/>
  <c r="H163" i="2"/>
  <c r="I162" i="2"/>
  <c r="H162" i="2"/>
  <c r="I161" i="2"/>
  <c r="H161" i="2"/>
  <c r="I160" i="2"/>
  <c r="H160" i="2"/>
  <c r="I159" i="2"/>
  <c r="H159" i="2"/>
  <c r="I158" i="2"/>
  <c r="H158" i="2"/>
  <c r="I157" i="2"/>
  <c r="H157" i="2"/>
  <c r="I156" i="2"/>
  <c r="H156" i="2"/>
  <c r="I155" i="2"/>
  <c r="H155" i="2"/>
  <c r="I154" i="2"/>
  <c r="H154" i="2"/>
  <c r="I153" i="2"/>
  <c r="H153" i="2"/>
  <c r="I152" i="2"/>
  <c r="H152" i="2"/>
  <c r="I151" i="2"/>
  <c r="H151" i="2"/>
  <c r="I150" i="2"/>
  <c r="H150" i="2"/>
  <c r="I148" i="2"/>
  <c r="H148" i="2"/>
  <c r="I146" i="2"/>
  <c r="H146" i="2"/>
  <c r="I145" i="2"/>
  <c r="H145" i="2"/>
  <c r="I144" i="2"/>
  <c r="H144" i="2"/>
  <c r="I143" i="2"/>
  <c r="H143" i="2"/>
  <c r="I142" i="2"/>
  <c r="H142" i="2"/>
  <c r="I141" i="2"/>
  <c r="H141" i="2"/>
  <c r="I140" i="2"/>
  <c r="H140" i="2"/>
  <c r="I139" i="2"/>
  <c r="H139" i="2"/>
  <c r="I138" i="2"/>
  <c r="H138" i="2"/>
  <c r="I137" i="2"/>
  <c r="H137" i="2"/>
  <c r="I135" i="2"/>
  <c r="H135" i="2"/>
  <c r="I134" i="2"/>
  <c r="H134" i="2"/>
  <c r="I133" i="2"/>
  <c r="H133" i="2"/>
  <c r="I131" i="2"/>
  <c r="H131" i="2"/>
  <c r="I130" i="2"/>
  <c r="H130" i="2"/>
  <c r="I129" i="2"/>
  <c r="H129" i="2"/>
  <c r="I128" i="2"/>
  <c r="H128" i="2"/>
  <c r="I127" i="2"/>
  <c r="H127" i="2"/>
  <c r="I126" i="2"/>
  <c r="H126" i="2"/>
  <c r="I125" i="2"/>
  <c r="H125" i="2"/>
  <c r="I124" i="2"/>
  <c r="H124" i="2"/>
  <c r="I123" i="2"/>
  <c r="H123" i="2"/>
  <c r="I122" i="2"/>
  <c r="H122" i="2"/>
  <c r="I121" i="2"/>
  <c r="H121" i="2"/>
  <c r="I120" i="2"/>
  <c r="H120" i="2"/>
  <c r="I119" i="2"/>
  <c r="H119" i="2"/>
  <c r="I118" i="2"/>
  <c r="H118" i="2"/>
  <c r="I117" i="2"/>
  <c r="H117" i="2"/>
  <c r="I116" i="2"/>
  <c r="H116" i="2"/>
  <c r="I115" i="2"/>
  <c r="H115" i="2"/>
  <c r="I114" i="2"/>
  <c r="H114" i="2"/>
  <c r="I113" i="2"/>
  <c r="H113" i="2"/>
  <c r="I112" i="2"/>
  <c r="H112" i="2"/>
  <c r="I111" i="2"/>
  <c r="H111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2" i="2"/>
  <c r="H102" i="2"/>
  <c r="I101" i="2"/>
  <c r="H101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4" i="2"/>
  <c r="H44" i="2"/>
  <c r="I43" i="2"/>
  <c r="H43" i="2"/>
  <c r="I42" i="2"/>
  <c r="H42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I172" i="2" s="1"/>
  <c r="H6" i="2"/>
  <c r="H172" i="2" s="1"/>
  <c r="G171" i="2"/>
  <c r="G170" i="2"/>
  <c r="G169" i="2"/>
  <c r="G166" i="2"/>
  <c r="G164" i="2" s="1"/>
  <c r="G163" i="2" s="1"/>
  <c r="G165" i="2"/>
  <c r="G162" i="2"/>
  <c r="G161" i="2"/>
  <c r="G158" i="2"/>
  <c r="G157" i="2" s="1"/>
  <c r="G156" i="2" s="1"/>
  <c r="G155" i="2"/>
  <c r="G154" i="2"/>
  <c r="G153" i="2"/>
  <c r="G152" i="2"/>
  <c r="G146" i="2"/>
  <c r="G145" i="2"/>
  <c r="G142" i="2"/>
  <c r="G141" i="2"/>
  <c r="G140" i="2"/>
  <c r="G137" i="2"/>
  <c r="G134" i="2"/>
  <c r="G133" i="2"/>
  <c r="G131" i="2" s="1"/>
  <c r="G130" i="2"/>
  <c r="G129" i="2"/>
  <c r="G127" i="2"/>
  <c r="G125" i="2"/>
  <c r="G123" i="2"/>
  <c r="G121" i="2"/>
  <c r="G119" i="2"/>
  <c r="G118" i="2"/>
  <c r="G115" i="2"/>
  <c r="G113" i="2"/>
  <c r="G111" i="2"/>
  <c r="G107" i="2"/>
  <c r="G104" i="2"/>
  <c r="G102" i="2" s="1"/>
  <c r="G101" i="2" s="1"/>
  <c r="G98" i="2"/>
  <c r="G97" i="2"/>
  <c r="G96" i="2"/>
  <c r="G94" i="2"/>
  <c r="G93" i="2"/>
  <c r="G92" i="2"/>
  <c r="G90" i="2" s="1"/>
  <c r="G91" i="2"/>
  <c r="G89" i="2"/>
  <c r="G88" i="2"/>
  <c r="G87" i="2"/>
  <c r="G85" i="2"/>
  <c r="G82" i="2"/>
  <c r="G78" i="2"/>
  <c r="G77" i="2"/>
  <c r="G76" i="2"/>
  <c r="G73" i="2"/>
  <c r="G72" i="2" s="1"/>
  <c r="G71" i="2"/>
  <c r="G69" i="2"/>
  <c r="G65" i="2"/>
  <c r="G64" i="2"/>
  <c r="G63" i="2"/>
  <c r="G60" i="2"/>
  <c r="G58" i="2"/>
  <c r="G57" i="2"/>
  <c r="G56" i="2" s="1"/>
  <c r="G54" i="2"/>
  <c r="G53" i="2" s="1"/>
  <c r="G50" i="2" s="1"/>
  <c r="G52" i="2"/>
  <c r="G49" i="2"/>
  <c r="G46" i="2"/>
  <c r="G42" i="2"/>
  <c r="G40" i="2" s="1"/>
  <c r="G39" i="2" s="1"/>
  <c r="G38" i="2"/>
  <c r="G37" i="2"/>
  <c r="G36" i="2"/>
  <c r="G34" i="2"/>
  <c r="G33" i="2"/>
  <c r="G32" i="2"/>
  <c r="G29" i="2"/>
  <c r="G28" i="2"/>
  <c r="G27" i="2"/>
  <c r="G26" i="2"/>
  <c r="G24" i="2"/>
  <c r="G23" i="2"/>
  <c r="G20" i="2"/>
  <c r="G19" i="2" s="1"/>
  <c r="G17" i="2"/>
  <c r="G16" i="2"/>
  <c r="G15" i="2"/>
  <c r="G13" i="2"/>
  <c r="G11" i="2"/>
  <c r="G10" i="2"/>
  <c r="G9" i="2"/>
  <c r="G7" i="2" s="1"/>
  <c r="G8" i="2"/>
  <c r="F152" i="2"/>
  <c r="F151" i="2" s="1"/>
  <c r="F150" i="2" s="1"/>
  <c r="F121" i="2"/>
  <c r="F69" i="2"/>
  <c r="F10" i="2"/>
  <c r="D10" i="2"/>
  <c r="F171" i="2"/>
  <c r="E171" i="2"/>
  <c r="F170" i="2"/>
  <c r="E170" i="2"/>
  <c r="G168" i="2"/>
  <c r="G167" i="2" s="1"/>
  <c r="F169" i="2"/>
  <c r="E169" i="2"/>
  <c r="E168" i="2" s="1"/>
  <c r="E167" i="2" s="1"/>
  <c r="F166" i="2"/>
  <c r="F164" i="2" s="1"/>
  <c r="F163" i="2" s="1"/>
  <c r="E166" i="2"/>
  <c r="F165" i="2"/>
  <c r="E165" i="2"/>
  <c r="F162" i="2"/>
  <c r="F160" i="2" s="1"/>
  <c r="F159" i="2" s="1"/>
  <c r="E162" i="2"/>
  <c r="F161" i="2"/>
  <c r="E161" i="2"/>
  <c r="F158" i="2"/>
  <c r="F157" i="2" s="1"/>
  <c r="F156" i="2" s="1"/>
  <c r="E158" i="2"/>
  <c r="F155" i="2"/>
  <c r="E155" i="2"/>
  <c r="F154" i="2"/>
  <c r="E154" i="2"/>
  <c r="F153" i="2"/>
  <c r="E153" i="2"/>
  <c r="G151" i="2"/>
  <c r="G150" i="2" s="1"/>
  <c r="E152" i="2"/>
  <c r="E151" i="2" s="1"/>
  <c r="E150" i="2" s="1"/>
  <c r="F146" i="2"/>
  <c r="E146" i="2"/>
  <c r="F145" i="2"/>
  <c r="E145" i="2"/>
  <c r="F142" i="2"/>
  <c r="E142" i="2"/>
  <c r="F141" i="2"/>
  <c r="E141" i="2"/>
  <c r="F140" i="2"/>
  <c r="E140" i="2"/>
  <c r="F137" i="2"/>
  <c r="F135" i="2" s="1"/>
  <c r="E137" i="2"/>
  <c r="F134" i="2"/>
  <c r="E134" i="2"/>
  <c r="F133" i="2"/>
  <c r="E133" i="2"/>
  <c r="E131" i="2" s="1"/>
  <c r="F130" i="2"/>
  <c r="E130" i="2"/>
  <c r="F129" i="2"/>
  <c r="E129" i="2"/>
  <c r="E128" i="2" s="1"/>
  <c r="G126" i="2"/>
  <c r="F127" i="2"/>
  <c r="E127" i="2"/>
  <c r="E126" i="2" s="1"/>
  <c r="F125" i="2"/>
  <c r="E125" i="2"/>
  <c r="F123" i="2"/>
  <c r="E123" i="2"/>
  <c r="F120" i="2"/>
  <c r="E121" i="2"/>
  <c r="F119" i="2"/>
  <c r="F117" i="2" s="1"/>
  <c r="E119" i="2"/>
  <c r="F118" i="2"/>
  <c r="E118" i="2"/>
  <c r="F115" i="2"/>
  <c r="E115" i="2"/>
  <c r="F113" i="2"/>
  <c r="E113" i="2"/>
  <c r="F111" i="2"/>
  <c r="E111" i="2"/>
  <c r="F107" i="2"/>
  <c r="F106" i="2" s="1"/>
  <c r="F105" i="2" s="1"/>
  <c r="E107" i="2"/>
  <c r="F104" i="2"/>
  <c r="E104" i="2"/>
  <c r="F98" i="2"/>
  <c r="E98" i="2"/>
  <c r="F97" i="2"/>
  <c r="E97" i="2"/>
  <c r="F96" i="2"/>
  <c r="F95" i="2" s="1"/>
  <c r="E96" i="2"/>
  <c r="F94" i="2"/>
  <c r="E94" i="2"/>
  <c r="F93" i="2"/>
  <c r="E93" i="2"/>
  <c r="F92" i="2"/>
  <c r="E92" i="2"/>
  <c r="F91" i="2"/>
  <c r="E91" i="2"/>
  <c r="E90" i="2" s="1"/>
  <c r="F89" i="2"/>
  <c r="E89" i="2"/>
  <c r="F88" i="2"/>
  <c r="E88" i="2"/>
  <c r="F87" i="2"/>
  <c r="F86" i="2" s="1"/>
  <c r="E87" i="2"/>
  <c r="F85" i="2"/>
  <c r="F84" i="2" s="1"/>
  <c r="E85" i="2"/>
  <c r="F82" i="2"/>
  <c r="E82" i="2"/>
  <c r="F78" i="2"/>
  <c r="E78" i="2"/>
  <c r="G75" i="2"/>
  <c r="G74" i="2" s="1"/>
  <c r="F77" i="2"/>
  <c r="E77" i="2"/>
  <c r="E75" i="2" s="1"/>
  <c r="E74" i="2" s="1"/>
  <c r="F76" i="2"/>
  <c r="E76" i="2"/>
  <c r="F73" i="2"/>
  <c r="F72" i="2" s="1"/>
  <c r="E73" i="2"/>
  <c r="F71" i="2"/>
  <c r="F70" i="2" s="1"/>
  <c r="E71" i="2"/>
  <c r="E69" i="2"/>
  <c r="F65" i="2"/>
  <c r="E65" i="2"/>
  <c r="G62" i="2"/>
  <c r="G61" i="2" s="1"/>
  <c r="F64" i="2"/>
  <c r="E64" i="2"/>
  <c r="E62" i="2" s="1"/>
  <c r="E61" i="2" s="1"/>
  <c r="F63" i="2"/>
  <c r="E63" i="2"/>
  <c r="F60" i="2"/>
  <c r="E60" i="2"/>
  <c r="F58" i="2"/>
  <c r="F56" i="2" s="1"/>
  <c r="E58" i="2"/>
  <c r="F57" i="2"/>
  <c r="E57" i="2"/>
  <c r="F54" i="2"/>
  <c r="E54" i="2"/>
  <c r="F52" i="2"/>
  <c r="E52" i="2"/>
  <c r="F49" i="2"/>
  <c r="F48" i="2" s="1"/>
  <c r="F47" i="2" s="1"/>
  <c r="E49" i="2"/>
  <c r="F46" i="2"/>
  <c r="E46" i="2"/>
  <c r="F42" i="2"/>
  <c r="E42" i="2"/>
  <c r="F38" i="2"/>
  <c r="E38" i="2"/>
  <c r="F37" i="2"/>
  <c r="E37" i="2"/>
  <c r="E35" i="2" s="1"/>
  <c r="F36" i="2"/>
  <c r="E36" i="2"/>
  <c r="F34" i="2"/>
  <c r="E34" i="2"/>
  <c r="G31" i="2"/>
  <c r="G30" i="2" s="1"/>
  <c r="F33" i="2"/>
  <c r="E33" i="2"/>
  <c r="E31" i="2" s="1"/>
  <c r="E30" i="2" s="1"/>
  <c r="F32" i="2"/>
  <c r="E32" i="2"/>
  <c r="F29" i="2"/>
  <c r="E29" i="2"/>
  <c r="F28" i="2"/>
  <c r="E28" i="2"/>
  <c r="F27" i="2"/>
  <c r="F25" i="2" s="1"/>
  <c r="E27" i="2"/>
  <c r="F26" i="2"/>
  <c r="E26" i="2"/>
  <c r="F24" i="2"/>
  <c r="E24" i="2"/>
  <c r="G22" i="2"/>
  <c r="F23" i="2"/>
  <c r="E23" i="2"/>
  <c r="E22" i="2" s="1"/>
  <c r="F20" i="2"/>
  <c r="F19" i="2" s="1"/>
  <c r="E20" i="2"/>
  <c r="F17" i="2"/>
  <c r="E17" i="2"/>
  <c r="F16" i="2"/>
  <c r="E16" i="2"/>
  <c r="E14" i="2" s="1"/>
  <c r="F15" i="2"/>
  <c r="E15" i="2"/>
  <c r="F13" i="2"/>
  <c r="E13" i="2"/>
  <c r="F11" i="2"/>
  <c r="E11" i="2"/>
  <c r="E10" i="2"/>
  <c r="F9" i="2"/>
  <c r="E9" i="2"/>
  <c r="F8" i="2"/>
  <c r="E8" i="2"/>
  <c r="E7" i="2" s="1"/>
  <c r="D171" i="2"/>
  <c r="D170" i="2"/>
  <c r="D168" i="2" s="1"/>
  <c r="D167" i="2" s="1"/>
  <c r="D169" i="2"/>
  <c r="D166" i="2"/>
  <c r="D165" i="2"/>
  <c r="D162" i="2"/>
  <c r="D161" i="2"/>
  <c r="D158" i="2"/>
  <c r="D155" i="2"/>
  <c r="D154" i="2"/>
  <c r="D153" i="2"/>
  <c r="D152" i="2"/>
  <c r="D151" i="2" s="1"/>
  <c r="D150" i="2" s="1"/>
  <c r="D146" i="2"/>
  <c r="D145" i="2"/>
  <c r="D142" i="2"/>
  <c r="D141" i="2"/>
  <c r="D140" i="2"/>
  <c r="D137" i="2"/>
  <c r="D134" i="2"/>
  <c r="D133" i="2"/>
  <c r="D130" i="2"/>
  <c r="D129" i="2"/>
  <c r="D127" i="2"/>
  <c r="D125" i="2"/>
  <c r="D124" i="2" s="1"/>
  <c r="D123" i="2"/>
  <c r="D121" i="2"/>
  <c r="D120" i="2" s="1"/>
  <c r="D119" i="2"/>
  <c r="D118" i="2"/>
  <c r="D115" i="2"/>
  <c r="D113" i="2"/>
  <c r="D112" i="2" s="1"/>
  <c r="D111" i="2"/>
  <c r="D107" i="2"/>
  <c r="D104" i="2"/>
  <c r="D98" i="2"/>
  <c r="D97" i="2"/>
  <c r="D96" i="2"/>
  <c r="D94" i="2"/>
  <c r="D93" i="2"/>
  <c r="D92" i="2"/>
  <c r="D90" i="2" s="1"/>
  <c r="D91" i="2"/>
  <c r="D89" i="2"/>
  <c r="D88" i="2"/>
  <c r="D87" i="2"/>
  <c r="D86" i="2" s="1"/>
  <c r="D85" i="2"/>
  <c r="D82" i="2"/>
  <c r="D81" i="2" s="1"/>
  <c r="D80" i="2" s="1"/>
  <c r="D78" i="2"/>
  <c r="D77" i="2"/>
  <c r="D75" i="2" s="1"/>
  <c r="D74" i="2" s="1"/>
  <c r="D76" i="2"/>
  <c r="D73" i="2"/>
  <c r="D71" i="2"/>
  <c r="D72" i="2"/>
  <c r="D69" i="2"/>
  <c r="D65" i="2"/>
  <c r="D64" i="2"/>
  <c r="D63" i="2"/>
  <c r="D60" i="2"/>
  <c r="D58" i="2"/>
  <c r="D56" i="2" s="1"/>
  <c r="D57" i="2"/>
  <c r="D54" i="2"/>
  <c r="D53" i="2" s="1"/>
  <c r="D52" i="2"/>
  <c r="D51" i="2" s="1"/>
  <c r="D49" i="2"/>
  <c r="D48" i="2" s="1"/>
  <c r="D47" i="2" s="1"/>
  <c r="D46" i="2"/>
  <c r="D42" i="2"/>
  <c r="D40" i="2" s="1"/>
  <c r="D39" i="2" s="1"/>
  <c r="F35" i="2"/>
  <c r="C35" i="2"/>
  <c r="D38" i="2"/>
  <c r="D37" i="2"/>
  <c r="D36" i="2"/>
  <c r="D34" i="2"/>
  <c r="D33" i="2"/>
  <c r="D32" i="2"/>
  <c r="D29" i="2"/>
  <c r="D28" i="2"/>
  <c r="D27" i="2"/>
  <c r="D26" i="2"/>
  <c r="D24" i="2"/>
  <c r="D23" i="2"/>
  <c r="D20" i="2"/>
  <c r="D17" i="2"/>
  <c r="D16" i="2"/>
  <c r="D15" i="2"/>
  <c r="D13" i="2"/>
  <c r="D12" i="2" s="1"/>
  <c r="D11" i="2"/>
  <c r="D9" i="2"/>
  <c r="D8" i="2"/>
  <c r="C184" i="2"/>
  <c r="C178" i="2"/>
  <c r="C168" i="2"/>
  <c r="C167" i="2" s="1"/>
  <c r="C164" i="2"/>
  <c r="C163" i="2" s="1"/>
  <c r="C160" i="2"/>
  <c r="C159" i="2" s="1"/>
  <c r="C157" i="2"/>
  <c r="C156" i="2" s="1"/>
  <c r="C151" i="2"/>
  <c r="C150" i="2" s="1"/>
  <c r="C148" i="2"/>
  <c r="C147" i="2" s="1"/>
  <c r="C144" i="2"/>
  <c r="C143" i="2" s="1"/>
  <c r="C139" i="2"/>
  <c r="C138" i="2" s="1"/>
  <c r="C135" i="2"/>
  <c r="C131" i="2"/>
  <c r="C128" i="2"/>
  <c r="C126" i="2"/>
  <c r="C124" i="2"/>
  <c r="C122" i="2"/>
  <c r="C120" i="2"/>
  <c r="C117" i="2"/>
  <c r="C114" i="2"/>
  <c r="C112" i="2"/>
  <c r="C109" i="2"/>
  <c r="C106" i="2"/>
  <c r="C105" i="2" s="1"/>
  <c r="C102" i="2"/>
  <c r="C101" i="2" s="1"/>
  <c r="C99" i="2"/>
  <c r="C95" i="2"/>
  <c r="C90" i="2"/>
  <c r="C86" i="2"/>
  <c r="C84" i="2"/>
  <c r="C81" i="2"/>
  <c r="C80" i="2" s="1"/>
  <c r="C75" i="2"/>
  <c r="C74" i="2" s="1"/>
  <c r="C72" i="2"/>
  <c r="C70" i="2"/>
  <c r="C68" i="2"/>
  <c r="C62" i="2"/>
  <c r="C61" i="2" s="1"/>
  <c r="C59" i="2"/>
  <c r="C56" i="2"/>
  <c r="C53" i="2"/>
  <c r="C51" i="2"/>
  <c r="C48" i="2"/>
  <c r="C47" i="2" s="1"/>
  <c r="C44" i="2"/>
  <c r="C43" i="2" s="1"/>
  <c r="C40" i="2"/>
  <c r="C39" i="2" s="1"/>
  <c r="C31" i="2"/>
  <c r="C30" i="2"/>
  <c r="C25" i="2"/>
  <c r="C22" i="2"/>
  <c r="C19" i="2"/>
  <c r="C14" i="2"/>
  <c r="C12" i="2"/>
  <c r="C7" i="2"/>
  <c r="C6" i="2" s="1"/>
  <c r="I184" i="2"/>
  <c r="H184" i="2"/>
  <c r="G184" i="2"/>
  <c r="F184" i="2"/>
  <c r="E184" i="2"/>
  <c r="D184" i="2"/>
  <c r="I178" i="2"/>
  <c r="H178" i="2"/>
  <c r="G178" i="2"/>
  <c r="F178" i="2"/>
  <c r="E178" i="2"/>
  <c r="D178" i="2"/>
  <c r="F168" i="2"/>
  <c r="F167" i="2" s="1"/>
  <c r="E164" i="2"/>
  <c r="E163" i="2" s="1"/>
  <c r="D164" i="2"/>
  <c r="D163" i="2" s="1"/>
  <c r="G160" i="2"/>
  <c r="G159" i="2" s="1"/>
  <c r="E160" i="2"/>
  <c r="E159" i="2" s="1"/>
  <c r="D160" i="2"/>
  <c r="D159" i="2" s="1"/>
  <c r="E157" i="2"/>
  <c r="E156" i="2" s="1"/>
  <c r="D157" i="2"/>
  <c r="D156" i="2" s="1"/>
  <c r="G148" i="2"/>
  <c r="F148" i="2"/>
  <c r="E148" i="2"/>
  <c r="D148" i="2"/>
  <c r="D147" i="2" s="1"/>
  <c r="G144" i="2"/>
  <c r="G143" i="2" s="1"/>
  <c r="F144" i="2"/>
  <c r="F143" i="2" s="1"/>
  <c r="E144" i="2"/>
  <c r="E143" i="2" s="1"/>
  <c r="D144" i="2"/>
  <c r="D143" i="2" s="1"/>
  <c r="F139" i="2"/>
  <c r="F138" i="2" s="1"/>
  <c r="E139" i="2"/>
  <c r="E138" i="2" s="1"/>
  <c r="G135" i="2"/>
  <c r="E135" i="2"/>
  <c r="D135" i="2"/>
  <c r="F131" i="2"/>
  <c r="D131" i="2"/>
  <c r="F128" i="2"/>
  <c r="F126" i="2"/>
  <c r="D126" i="2"/>
  <c r="G124" i="2"/>
  <c r="F124" i="2"/>
  <c r="E124" i="2"/>
  <c r="G122" i="2"/>
  <c r="F122" i="2"/>
  <c r="E122" i="2"/>
  <c r="D122" i="2"/>
  <c r="G120" i="2"/>
  <c r="E120" i="2"/>
  <c r="G117" i="2"/>
  <c r="E117" i="2"/>
  <c r="D117" i="2"/>
  <c r="G114" i="2"/>
  <c r="F114" i="2"/>
  <c r="E114" i="2"/>
  <c r="D114" i="2"/>
  <c r="G112" i="2"/>
  <c r="F112" i="2"/>
  <c r="E112" i="2"/>
  <c r="G109" i="2"/>
  <c r="F109" i="2"/>
  <c r="F108" i="2" s="1"/>
  <c r="E109" i="2"/>
  <c r="D109" i="2"/>
  <c r="G106" i="2"/>
  <c r="G105" i="2" s="1"/>
  <c r="E106" i="2"/>
  <c r="E105" i="2" s="1"/>
  <c r="D106" i="2"/>
  <c r="D105" i="2" s="1"/>
  <c r="F102" i="2"/>
  <c r="F101" i="2" s="1"/>
  <c r="E102" i="2"/>
  <c r="E101" i="2" s="1"/>
  <c r="D102" i="2"/>
  <c r="D101" i="2" s="1"/>
  <c r="G99" i="2"/>
  <c r="F99" i="2"/>
  <c r="E99" i="2"/>
  <c r="D99" i="2"/>
  <c r="G95" i="2"/>
  <c r="E95" i="2"/>
  <c r="D95" i="2"/>
  <c r="F90" i="2"/>
  <c r="G86" i="2"/>
  <c r="E86" i="2"/>
  <c r="G84" i="2"/>
  <c r="E84" i="2"/>
  <c r="D84" i="2"/>
  <c r="G81" i="2"/>
  <c r="G80" i="2" s="1"/>
  <c r="F81" i="2"/>
  <c r="F80" i="2" s="1"/>
  <c r="E81" i="2"/>
  <c r="E80" i="2" s="1"/>
  <c r="F75" i="2"/>
  <c r="F74" i="2" s="1"/>
  <c r="E72" i="2"/>
  <c r="G70" i="2"/>
  <c r="E70" i="2"/>
  <c r="D70" i="2"/>
  <c r="G68" i="2"/>
  <c r="F68" i="2"/>
  <c r="E68" i="2"/>
  <c r="D68" i="2"/>
  <c r="F62" i="2"/>
  <c r="F61" i="2" s="1"/>
  <c r="G59" i="2"/>
  <c r="F59" i="2"/>
  <c r="E59" i="2"/>
  <c r="D59" i="2"/>
  <c r="E56" i="2"/>
  <c r="E55" i="2" s="1"/>
  <c r="F53" i="2"/>
  <c r="F50" i="2" s="1"/>
  <c r="E53" i="2"/>
  <c r="E50" i="2" s="1"/>
  <c r="G51" i="2"/>
  <c r="F51" i="2"/>
  <c r="E51" i="2"/>
  <c r="G48" i="2"/>
  <c r="G47" i="2" s="1"/>
  <c r="E48" i="2"/>
  <c r="E47" i="2" s="1"/>
  <c r="G44" i="2"/>
  <c r="G43" i="2" s="1"/>
  <c r="F44" i="2"/>
  <c r="F43" i="2" s="1"/>
  <c r="E44" i="2"/>
  <c r="E43" i="2" s="1"/>
  <c r="D44" i="2"/>
  <c r="D43" i="2" s="1"/>
  <c r="F40" i="2"/>
  <c r="F39" i="2" s="1"/>
  <c r="E40" i="2"/>
  <c r="E39" i="2" s="1"/>
  <c r="F31" i="2"/>
  <c r="F30" i="2" s="1"/>
  <c r="E25" i="2"/>
  <c r="F22" i="2"/>
  <c r="E19" i="2"/>
  <c r="D19" i="2"/>
  <c r="F14" i="2"/>
  <c r="G12" i="2"/>
  <c r="F12" i="2"/>
  <c r="E12" i="2"/>
  <c r="F7" i="2"/>
  <c r="I137" i="1"/>
  <c r="I136" i="1"/>
  <c r="I135" i="1"/>
  <c r="I134" i="1"/>
  <c r="I131" i="1"/>
  <c r="I130" i="1"/>
  <c r="I127" i="1"/>
  <c r="I126" i="1"/>
  <c r="I123" i="1"/>
  <c r="I120" i="1"/>
  <c r="I119" i="1"/>
  <c r="I118" i="1"/>
  <c r="I117" i="1"/>
  <c r="I114" i="1"/>
  <c r="I113" i="1"/>
  <c r="I110" i="1"/>
  <c r="I109" i="1"/>
  <c r="I108" i="1"/>
  <c r="I105" i="1"/>
  <c r="I104" i="1"/>
  <c r="I103" i="1"/>
  <c r="I102" i="1"/>
  <c r="I101" i="1"/>
  <c r="I100" i="1"/>
  <c r="I99" i="1"/>
  <c r="I98" i="1"/>
  <c r="I97" i="1"/>
  <c r="I96" i="1"/>
  <c r="I95" i="1"/>
  <c r="I92" i="1"/>
  <c r="I91" i="1"/>
  <c r="I90" i="1"/>
  <c r="I87" i="1"/>
  <c r="I84" i="1"/>
  <c r="I81" i="1"/>
  <c r="I80" i="1"/>
  <c r="I79" i="1"/>
  <c r="I78" i="1"/>
  <c r="I77" i="1"/>
  <c r="I76" i="1"/>
  <c r="I75" i="1"/>
  <c r="I74" i="1"/>
  <c r="I73" i="1"/>
  <c r="I72" i="1"/>
  <c r="I71" i="1"/>
  <c r="I68" i="1"/>
  <c r="I65" i="1"/>
  <c r="I64" i="1"/>
  <c r="I63" i="1"/>
  <c r="I60" i="1"/>
  <c r="I59" i="1"/>
  <c r="I58" i="1"/>
  <c r="I55" i="1"/>
  <c r="I54" i="1"/>
  <c r="I53" i="1"/>
  <c r="I50" i="1"/>
  <c r="I49" i="1"/>
  <c r="I48" i="1"/>
  <c r="I45" i="1"/>
  <c r="I44" i="1"/>
  <c r="I41" i="1"/>
  <c r="I38" i="1"/>
  <c r="I35" i="1"/>
  <c r="I32" i="1"/>
  <c r="I31" i="1"/>
  <c r="I30" i="1"/>
  <c r="I27" i="1"/>
  <c r="I26" i="1"/>
  <c r="I25" i="1"/>
  <c r="I22" i="1"/>
  <c r="I21" i="1"/>
  <c r="I20" i="1"/>
  <c r="I19" i="1"/>
  <c r="I18" i="1"/>
  <c r="I17" i="1"/>
  <c r="I14" i="1"/>
  <c r="I13" i="1"/>
  <c r="I12" i="1"/>
  <c r="I11" i="1"/>
  <c r="I10" i="1"/>
  <c r="I9" i="1"/>
  <c r="I8" i="1"/>
  <c r="I7" i="1"/>
  <c r="I6" i="1"/>
  <c r="I26" i="4" l="1"/>
  <c r="I30" i="4"/>
  <c r="F17" i="4"/>
  <c r="H20" i="4"/>
  <c r="D17" i="4"/>
  <c r="G30" i="4"/>
  <c r="H26" i="4"/>
  <c r="D26" i="3"/>
  <c r="H26" i="3"/>
  <c r="C26" i="3"/>
  <c r="C17" i="4"/>
  <c r="E17" i="4"/>
  <c r="H10" i="4"/>
  <c r="H16" i="4"/>
  <c r="G21" i="4"/>
  <c r="I21" i="4"/>
  <c r="H28" i="4"/>
  <c r="H30" i="4" s="1"/>
  <c r="G10" i="4"/>
  <c r="G17" i="4" s="1"/>
  <c r="I10" i="4"/>
  <c r="I17" i="4" s="1"/>
  <c r="G20" i="4"/>
  <c r="I20" i="4"/>
  <c r="H21" i="4"/>
  <c r="H22" i="4" s="1"/>
  <c r="E26" i="3"/>
  <c r="G26" i="3"/>
  <c r="I26" i="3"/>
  <c r="F26" i="3"/>
  <c r="G139" i="2"/>
  <c r="G138" i="2" s="1"/>
  <c r="G128" i="2"/>
  <c r="G116" i="2" s="1"/>
  <c r="G55" i="2"/>
  <c r="G35" i="2"/>
  <c r="G25" i="2"/>
  <c r="G21" i="2" s="1"/>
  <c r="G14" i="2"/>
  <c r="E116" i="2"/>
  <c r="E172" i="2" s="1"/>
  <c r="E186" i="2" s="1"/>
  <c r="F116" i="2"/>
  <c r="E108" i="2"/>
  <c r="G108" i="2"/>
  <c r="G83" i="2"/>
  <c r="E83" i="2"/>
  <c r="F83" i="2"/>
  <c r="E67" i="2"/>
  <c r="F55" i="2"/>
  <c r="C21" i="2"/>
  <c r="D139" i="2"/>
  <c r="D138" i="2" s="1"/>
  <c r="D128" i="2"/>
  <c r="E21" i="2"/>
  <c r="F67" i="2"/>
  <c r="C55" i="2"/>
  <c r="D35" i="2"/>
  <c r="D67" i="2"/>
  <c r="D62" i="2"/>
  <c r="D61" i="2" s="1"/>
  <c r="F21" i="2"/>
  <c r="C50" i="2"/>
  <c r="C67" i="2"/>
  <c r="C108" i="2"/>
  <c r="D22" i="2"/>
  <c r="D25" i="2"/>
  <c r="D50" i="2"/>
  <c r="E6" i="2"/>
  <c r="G6" i="2"/>
  <c r="C83" i="2"/>
  <c r="C116" i="2"/>
  <c r="D7" i="2"/>
  <c r="D31" i="2"/>
  <c r="D30" i="2" s="1"/>
  <c r="D14" i="2"/>
  <c r="D6" i="2" s="1"/>
  <c r="F6" i="2"/>
  <c r="D83" i="2"/>
  <c r="G67" i="2"/>
  <c r="D116" i="2"/>
  <c r="D108" i="2"/>
  <c r="D55" i="2"/>
  <c r="H17" i="4" l="1"/>
  <c r="I22" i="4"/>
  <c r="G22" i="4"/>
  <c r="G172" i="2"/>
  <c r="G186" i="2" s="1"/>
  <c r="I186" i="2"/>
  <c r="F172" i="2"/>
  <c r="F186" i="2" s="1"/>
  <c r="C172" i="2"/>
  <c r="C186" i="2" s="1"/>
  <c r="D21" i="2"/>
  <c r="H186" i="2"/>
  <c r="D172" i="2"/>
  <c r="D186" i="2" s="1"/>
</calcChain>
</file>

<file path=xl/sharedStrings.xml><?xml version="1.0" encoding="utf-8"?>
<sst xmlns="http://schemas.openxmlformats.org/spreadsheetml/2006/main" count="670" uniqueCount="227">
  <si>
    <t>Funč.kl.</t>
  </si>
  <si>
    <t>Program</t>
  </si>
  <si>
    <t>Skupina EK</t>
  </si>
  <si>
    <t>Čerpanie 2017</t>
  </si>
  <si>
    <t>Čerpanie 2018</t>
  </si>
  <si>
    <t>Očak.skut.</t>
  </si>
  <si>
    <t>Návrh 2020</t>
  </si>
  <si>
    <t>Návrh 2021</t>
  </si>
  <si>
    <t>Návrh 2022</t>
  </si>
  <si>
    <t>Čerpanie</t>
  </si>
  <si>
    <t>Rozdiel</t>
  </si>
  <si>
    <t/>
  </si>
  <si>
    <t>01.1.1</t>
  </si>
  <si>
    <t>1,1</t>
  </si>
  <si>
    <t>61</t>
  </si>
  <si>
    <t>62</t>
  </si>
  <si>
    <t>63</t>
  </si>
  <si>
    <t>64</t>
  </si>
  <si>
    <t>1,4</t>
  </si>
  <si>
    <t>13,4</t>
  </si>
  <si>
    <t>3,1</t>
  </si>
  <si>
    <t>*01.1.1</t>
  </si>
  <si>
    <t>01.1.2</t>
  </si>
  <si>
    <t>65</t>
  </si>
  <si>
    <t>1,3</t>
  </si>
  <si>
    <t>*01.1.2</t>
  </si>
  <si>
    <t>01.3.3</t>
  </si>
  <si>
    <t>4,1</t>
  </si>
  <si>
    <t>*01.3.3</t>
  </si>
  <si>
    <t>01.6.0</t>
  </si>
  <si>
    <t>3,3</t>
  </si>
  <si>
    <t>*01.6.0</t>
  </si>
  <si>
    <t>02.2.0</t>
  </si>
  <si>
    <t>5,3</t>
  </si>
  <si>
    <t>*02.2.0</t>
  </si>
  <si>
    <t>03.2.0</t>
  </si>
  <si>
    <t>5,2</t>
  </si>
  <si>
    <t>*03.2.0</t>
  </si>
  <si>
    <t>03.6.0</t>
  </si>
  <si>
    <t>5,1</t>
  </si>
  <si>
    <t>*03.6.0</t>
  </si>
  <si>
    <t>04.4.3</t>
  </si>
  <si>
    <t>1,2</t>
  </si>
  <si>
    <t>11,3</t>
  </si>
  <si>
    <t>*04.4.3</t>
  </si>
  <si>
    <t>04.5.1</t>
  </si>
  <si>
    <t>7,1</t>
  </si>
  <si>
    <t>7,2</t>
  </si>
  <si>
    <t>*04.5.1</t>
  </si>
  <si>
    <t>04.9.0</t>
  </si>
  <si>
    <t>*04.9.0</t>
  </si>
  <si>
    <t>05.1.0</t>
  </si>
  <si>
    <t>6,1</t>
  </si>
  <si>
    <t>6,2</t>
  </si>
  <si>
    <t>6,4</t>
  </si>
  <si>
    <t>*05.1.0</t>
  </si>
  <si>
    <t>05.2.0</t>
  </si>
  <si>
    <t>6,3</t>
  </si>
  <si>
    <t>*05.2.0</t>
  </si>
  <si>
    <t>05.6.0</t>
  </si>
  <si>
    <t>11,2</t>
  </si>
  <si>
    <t>*05.6.0</t>
  </si>
  <si>
    <t>06.2.0</t>
  </si>
  <si>
    <t>13,3</t>
  </si>
  <si>
    <t>3,2</t>
  </si>
  <si>
    <t>*06.2.0</t>
  </si>
  <si>
    <t>06.4.0</t>
  </si>
  <si>
    <t>11,1</t>
  </si>
  <si>
    <t>*06.4.0</t>
  </si>
  <si>
    <t>06.6.0</t>
  </si>
  <si>
    <t>12,1</t>
  </si>
  <si>
    <t>*06.6.0</t>
  </si>
  <si>
    <t>08.1.0</t>
  </si>
  <si>
    <t>9,1</t>
  </si>
  <si>
    <t>9,2</t>
  </si>
  <si>
    <t>9,3</t>
  </si>
  <si>
    <t>*08.1.0</t>
  </si>
  <si>
    <t>08.2.0</t>
  </si>
  <si>
    <t>10,1</t>
  </si>
  <si>
    <t>10,2</t>
  </si>
  <si>
    <t>10,3</t>
  </si>
  <si>
    <t>10,4</t>
  </si>
  <si>
    <t>2,1</t>
  </si>
  <si>
    <t>2,2</t>
  </si>
  <si>
    <t>4,2</t>
  </si>
  <si>
    <t>4,4</t>
  </si>
  <si>
    <t>*08.2.0</t>
  </si>
  <si>
    <t>08.4.0</t>
  </si>
  <si>
    <t>4,3</t>
  </si>
  <si>
    <t>*08.4.0</t>
  </si>
  <si>
    <t>09.1.2.1</t>
  </si>
  <si>
    <t>8,2</t>
  </si>
  <si>
    <t>*09.1.2.1</t>
  </si>
  <si>
    <t>10.1.2</t>
  </si>
  <si>
    <t>13,1</t>
  </si>
  <si>
    <t>*10.1.2</t>
  </si>
  <si>
    <t>10.2.0</t>
  </si>
  <si>
    <t>13,5</t>
  </si>
  <si>
    <t>*10.2.0</t>
  </si>
  <si>
    <t>10.4.0</t>
  </si>
  <si>
    <t>13,2</t>
  </si>
  <si>
    <t>*10.4.0</t>
  </si>
  <si>
    <t>10.7.0</t>
  </si>
  <si>
    <t>*10.7.0</t>
  </si>
  <si>
    <t>10.9.0</t>
  </si>
  <si>
    <t>*10.9.0</t>
  </si>
  <si>
    <t>Upravený 2019</t>
  </si>
  <si>
    <t>Rozpočet obce Pohorelá na roky 2019 - 2021</t>
  </si>
  <si>
    <t>Bežný rozpočet - výdavky</t>
  </si>
  <si>
    <t>Plnenie</t>
  </si>
  <si>
    <t>Rozpočet</t>
  </si>
  <si>
    <t>Predpoklad</t>
  </si>
  <si>
    <t>Návrh</t>
  </si>
  <si>
    <t>Názov položky</t>
  </si>
  <si>
    <t>01.1.1 Výkonné a zákonodárne orgány celkom</t>
  </si>
  <si>
    <t>1.1 Manažment</t>
  </si>
  <si>
    <t>Mzdy, platy a ostatné</t>
  </si>
  <si>
    <t>Poistné do poisťovní</t>
  </si>
  <si>
    <t>Tovary a služby</t>
  </si>
  <si>
    <t>Bežné transfery</t>
  </si>
  <si>
    <t>13.4 Sociálna pomoc</t>
  </si>
  <si>
    <t>3.1 Hospodárska správa a údržba majetku</t>
  </si>
  <si>
    <t>1.4 Členstvo v organizáciách a združeniach</t>
  </si>
  <si>
    <t>Finančné a rozpočtové záležitosti</t>
  </si>
  <si>
    <t>Splácanie úrokov</t>
  </si>
  <si>
    <t>1.3 Kontrolná činnosť</t>
  </si>
  <si>
    <t>Iné všeobecné služby</t>
  </si>
  <si>
    <t>4.1 Matričný úrad</t>
  </si>
  <si>
    <t>Voľby a referendá</t>
  </si>
  <si>
    <t>620</t>
  </si>
  <si>
    <t>Civilná ochrana</t>
  </si>
  <si>
    <t>5.3 Civilná ochrana</t>
  </si>
  <si>
    <t>Ochrana pred požiarmi</t>
  </si>
  <si>
    <t>5.2 Ochrana pred požiarmi</t>
  </si>
  <si>
    <t>Verejný poriadok</t>
  </si>
  <si>
    <t>5.1 Kamerový systém</t>
  </si>
  <si>
    <t>Výstavba</t>
  </si>
  <si>
    <t>1.2 Plánovanie</t>
  </si>
  <si>
    <t xml:space="preserve">11.3 Revitalizácia obce </t>
  </si>
  <si>
    <t>Cestná doprava</t>
  </si>
  <si>
    <t>7.1 Bežné opravy a údržba komunikácií</t>
  </si>
  <si>
    <t>7.2 Dopravné značenie</t>
  </si>
  <si>
    <t>Ekonomická oblasť inde neklasifikovaná</t>
  </si>
  <si>
    <t>Nakladanie s odpadmi</t>
  </si>
  <si>
    <t>6.1 Vývoz komunálneho odpadu</t>
  </si>
  <si>
    <t>6.2 Separácia a recyklácia odpadu</t>
  </si>
  <si>
    <t>6.4 Veľkoobjemové kontajnery</t>
  </si>
  <si>
    <t>Nakladanie s odpadovými vodami</t>
  </si>
  <si>
    <t>6.3 Nakladanie s odpadovými vodami</t>
  </si>
  <si>
    <t>Ochrana životného prostredia</t>
  </si>
  <si>
    <t>11.2 verejná zeleň</t>
  </si>
  <si>
    <t>Rozvoj obcí</t>
  </si>
  <si>
    <t>13.3. Aktivačná činnosť</t>
  </si>
  <si>
    <t>3.2 Autodoprava</t>
  </si>
  <si>
    <t>Verejné osvetlenie</t>
  </si>
  <si>
    <t>11.1 Verejné osvetlenie</t>
  </si>
  <si>
    <t>Bývanie a občianska vybavenosť</t>
  </si>
  <si>
    <t>12.1 bytový dom</t>
  </si>
  <si>
    <t>Rekreačné a športové služby</t>
  </si>
  <si>
    <t>9.1 Športová infraštruktúra</t>
  </si>
  <si>
    <t>9.2 Organizácia športových podujatí</t>
  </si>
  <si>
    <t>9.3 Grantová podpora športu</t>
  </si>
  <si>
    <t>Kultúrne služby</t>
  </si>
  <si>
    <t>10.1 Obecná knižnica</t>
  </si>
  <si>
    <t>10.2 Kultúrne podujatia</t>
  </si>
  <si>
    <t>10.3 Podpora folklórnych súborov</t>
  </si>
  <si>
    <t>10.4 Grantová podpora kultúry</t>
  </si>
  <si>
    <t>2.1 Propagácia a prezentácia obce</t>
  </si>
  <si>
    <t>2.2 Kronika obce</t>
  </si>
  <si>
    <t>4.2 Občianske obrady</t>
  </si>
  <si>
    <t>4.4 Obecné noviny</t>
  </si>
  <si>
    <t>Náboženské a iné spoločenské služby</t>
  </si>
  <si>
    <t>4.3 Cintorínske a pohrebné služby</t>
  </si>
  <si>
    <t>09.1.2</t>
  </si>
  <si>
    <t>Základná škola</t>
  </si>
  <si>
    <t>8.2 Základná škola</t>
  </si>
  <si>
    <t>09.6.0.8</t>
  </si>
  <si>
    <t>8.3 Stravovanie v jedálni</t>
  </si>
  <si>
    <t>Invalidita a ŤZP</t>
  </si>
  <si>
    <t>13.1 Opatrovateľská služba</t>
  </si>
  <si>
    <t>Staroba</t>
  </si>
  <si>
    <t>Sociálne služby</t>
  </si>
  <si>
    <t>13.2 Osobitný príjemca</t>
  </si>
  <si>
    <t>Sociálna pomoc občanov v HN</t>
  </si>
  <si>
    <t>Sociálne zabezpečenie inde nekl.</t>
  </si>
  <si>
    <t>13.5 Komunitné centrum</t>
  </si>
  <si>
    <t>Bežný rozpočet -celkom</t>
  </si>
  <si>
    <t>Kapitálový rozpočet - výdavky</t>
  </si>
  <si>
    <t>Kapitálové výdavky</t>
  </si>
  <si>
    <t>Kapitálový rozpočet -celkom</t>
  </si>
  <si>
    <t>Rozpočet finančných operácií - výdavky</t>
  </si>
  <si>
    <t>Splácanie úveru</t>
  </si>
  <si>
    <t>Rozpočet finančných operácií -celkom</t>
  </si>
  <si>
    <t>Celkom</t>
  </si>
  <si>
    <t>Rozpočet obce Pohorelá na roky 2020-2022</t>
  </si>
  <si>
    <t>k 31.12.2019</t>
  </si>
  <si>
    <t>Bežný rozpočet - príjmy</t>
  </si>
  <si>
    <t>Daňové príjmy</t>
  </si>
  <si>
    <t>Nedaňové príjmy</t>
  </si>
  <si>
    <t>Granty a transfery</t>
  </si>
  <si>
    <t>Príjmy ZŠ</t>
  </si>
  <si>
    <t>Bežné príjmy celkom</t>
  </si>
  <si>
    <t>Kapitálový rozpočet - príjmy</t>
  </si>
  <si>
    <t>Kapitálové príjmy</t>
  </si>
  <si>
    <t>Kapitálové príjmy celkom</t>
  </si>
  <si>
    <t>Finančný rozpočet - príjmy</t>
  </si>
  <si>
    <t>Príjmy z transakcií</t>
  </si>
  <si>
    <t>Prijaté úvery</t>
  </si>
  <si>
    <t>Finančné operácie celkom</t>
  </si>
  <si>
    <t>Rekapitulácia rozpočtu</t>
  </si>
  <si>
    <t>Príjmy bežného rozpočtu</t>
  </si>
  <si>
    <t>Výdavky bežného rozpočtu</t>
  </si>
  <si>
    <t>Výdavky ZŠ</t>
  </si>
  <si>
    <t>Bežný rozpočet</t>
  </si>
  <si>
    <t>Príjmy kapitálového rozpočtu</t>
  </si>
  <si>
    <t>Výdavky kapitálového rozpočtu</t>
  </si>
  <si>
    <t>Kapitálový rozpočet</t>
  </si>
  <si>
    <t>Príjmové finančné operácie</t>
  </si>
  <si>
    <t>Výdavkové finančné oprerácie</t>
  </si>
  <si>
    <t>Finančné operácie</t>
  </si>
  <si>
    <t>Rozpočet celkom</t>
  </si>
  <si>
    <t>Príjmy obce celkom</t>
  </si>
  <si>
    <t>Výdavky obce celkom</t>
  </si>
  <si>
    <t>Príjmy ZŠ celkom</t>
  </si>
  <si>
    <t>Výdavky ZŠ celkom</t>
  </si>
  <si>
    <t>Príjmy obec a ZŠ</t>
  </si>
  <si>
    <t>Výdavky obec a ZŠ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</si>
</sst>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4" fontId="1" fillId="4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3" fontId="0" fillId="0" borderId="1" xfId="0" applyNumberFormat="1" applyBorder="1"/>
    <xf numFmtId="49" fontId="1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/>
    <xf numFmtId="3" fontId="1" fillId="3" borderId="1" xfId="0" applyNumberFormat="1" applyFont="1" applyFill="1" applyBorder="1"/>
    <xf numFmtId="0" fontId="1" fillId="3" borderId="1" xfId="0" applyFont="1" applyFill="1" applyBorder="1"/>
    <xf numFmtId="49" fontId="5" fillId="3" borderId="1" xfId="0" applyNumberFormat="1" applyFont="1" applyFill="1" applyBorder="1"/>
    <xf numFmtId="0" fontId="0" fillId="0" borderId="2" xfId="0" applyBorder="1" applyAlignment="1">
      <alignment horizontal="center"/>
    </xf>
    <xf numFmtId="3" fontId="0" fillId="3" borderId="1" xfId="0" applyNumberFormat="1" applyFill="1" applyBorder="1"/>
    <xf numFmtId="49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0" fillId="2" borderId="2" xfId="0" applyFill="1" applyBorder="1" applyAlignment="1">
      <alignment horizontal="center"/>
    </xf>
    <xf numFmtId="0" fontId="1" fillId="2" borderId="3" xfId="0" applyFont="1" applyFill="1" applyBorder="1"/>
    <xf numFmtId="0" fontId="0" fillId="0" borderId="5" xfId="0" applyBorder="1" applyAlignment="1">
      <alignment horizontal="center"/>
    </xf>
    <xf numFmtId="4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4" fontId="1" fillId="0" borderId="0" xfId="0" applyNumberFormat="1" applyFont="1"/>
    <xf numFmtId="4" fontId="0" fillId="0" borderId="1" xfId="0" applyNumberFormat="1" applyFont="1" applyBorder="1" applyAlignment="1">
      <alignment horizontal="right"/>
    </xf>
    <xf numFmtId="4" fontId="0" fillId="3" borderId="0" xfId="0" applyNumberFormat="1" applyFill="1" applyAlignment="1">
      <alignment horizontal="right"/>
    </xf>
    <xf numFmtId="4" fontId="0" fillId="0" borderId="1" xfId="0" applyNumberFormat="1" applyBorder="1"/>
    <xf numFmtId="4" fontId="1" fillId="2" borderId="1" xfId="0" applyNumberFormat="1" applyFont="1" applyFill="1" applyBorder="1"/>
    <xf numFmtId="3" fontId="1" fillId="2" borderId="1" xfId="0" applyNumberFormat="1" applyFont="1" applyFill="1" applyBorder="1"/>
    <xf numFmtId="3" fontId="1" fillId="0" borderId="0" xfId="0" applyNumberFormat="1" applyFont="1"/>
    <xf numFmtId="3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1" fillId="4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/>
    <xf numFmtId="2" fontId="6" fillId="2" borderId="2" xfId="0" applyNumberFormat="1" applyFont="1" applyFill="1" applyBorder="1" applyAlignment="1">
      <alignment horizontal="center"/>
    </xf>
    <xf numFmtId="2" fontId="6" fillId="2" borderId="3" xfId="0" applyNumberFormat="1" applyFont="1" applyFill="1" applyBorder="1"/>
    <xf numFmtId="2" fontId="1" fillId="2" borderId="2" xfId="0" applyNumberFormat="1" applyFont="1" applyFill="1" applyBorder="1" applyAlignment="1">
      <alignment horizontal="center"/>
    </xf>
    <xf numFmtId="2" fontId="1" fillId="2" borderId="3" xfId="0" applyNumberFormat="1" applyFont="1" applyFill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/Documents/Dokumenty/Podnikanie%20Jarka/Obce/Pohorel&#225;/Rozpo&#269;et%202019/Pohorel&#225;%20rozpo&#269;et%202019-2021%20-%207%20st&#314;pcov%20-%20schv&#225;len&#2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jmy (2)"/>
      <sheetName val="Príjmy"/>
      <sheetName val="rekapitulácia daň a nedaň príjm"/>
      <sheetName val="Výdavky"/>
      <sheetName val="Rekapitulácia"/>
    </sheetNames>
    <sheetDataSet>
      <sheetData sheetId="0"/>
      <sheetData sheetId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workbookViewId="0">
      <selection activeCell="A28" sqref="A28:D31"/>
    </sheetView>
  </sheetViews>
  <sheetFormatPr defaultRowHeight="15" x14ac:dyDescent="0.25"/>
  <cols>
    <col min="1" max="1" width="9.5703125" style="13" customWidth="1"/>
    <col min="2" max="2" width="19.85546875" customWidth="1"/>
    <col min="3" max="4" width="13.7109375" customWidth="1"/>
    <col min="5" max="5" width="13.7109375" style="11" customWidth="1"/>
    <col min="6" max="9" width="13.7109375" customWidth="1"/>
  </cols>
  <sheetData>
    <row r="1" spans="1:9" x14ac:dyDescent="0.25">
      <c r="A1" s="55" t="s">
        <v>194</v>
      </c>
      <c r="B1" s="56"/>
      <c r="C1" s="56"/>
      <c r="D1" s="56"/>
      <c r="E1" s="56"/>
      <c r="F1" s="56"/>
      <c r="G1" s="56"/>
      <c r="H1" s="56"/>
      <c r="I1" s="56"/>
    </row>
    <row r="4" spans="1:9" x14ac:dyDescent="0.25">
      <c r="A4" s="53" t="s">
        <v>196</v>
      </c>
      <c r="B4" s="54"/>
      <c r="C4" s="14" t="s">
        <v>109</v>
      </c>
      <c r="D4" s="14" t="s">
        <v>109</v>
      </c>
      <c r="E4" s="47" t="s">
        <v>110</v>
      </c>
      <c r="F4" s="14" t="s">
        <v>111</v>
      </c>
      <c r="G4" s="47" t="s">
        <v>112</v>
      </c>
      <c r="H4" s="47" t="s">
        <v>112</v>
      </c>
      <c r="I4" s="47" t="s">
        <v>112</v>
      </c>
    </row>
    <row r="5" spans="1:9" x14ac:dyDescent="0.25">
      <c r="A5" s="53" t="s">
        <v>113</v>
      </c>
      <c r="B5" s="54"/>
      <c r="C5" s="48">
        <v>2017</v>
      </c>
      <c r="D5" s="48">
        <v>2018</v>
      </c>
      <c r="E5" s="48">
        <v>2019</v>
      </c>
      <c r="F5" s="48" t="s">
        <v>195</v>
      </c>
      <c r="G5" s="48">
        <v>2020</v>
      </c>
      <c r="H5" s="48">
        <v>2021</v>
      </c>
      <c r="I5" s="48">
        <v>2022</v>
      </c>
    </row>
    <row r="6" spans="1:9" x14ac:dyDescent="0.25">
      <c r="A6" s="19">
        <v>100</v>
      </c>
      <c r="B6" s="20" t="s">
        <v>197</v>
      </c>
      <c r="C6" s="43">
        <v>727855</v>
      </c>
      <c r="D6" s="43">
        <v>786073.83</v>
      </c>
      <c r="E6" s="22">
        <v>788330</v>
      </c>
      <c r="F6" s="43">
        <f>725087.14+80000</f>
        <v>805087.14</v>
      </c>
      <c r="G6" s="22">
        <v>883290</v>
      </c>
      <c r="H6" s="22">
        <v>921320</v>
      </c>
      <c r="I6" s="22">
        <v>974220</v>
      </c>
    </row>
    <row r="7" spans="1:9" x14ac:dyDescent="0.25">
      <c r="A7" s="19">
        <v>200</v>
      </c>
      <c r="B7" s="20" t="s">
        <v>198</v>
      </c>
      <c r="C7" s="43">
        <v>54514</v>
      </c>
      <c r="D7" s="43">
        <v>59444.08</v>
      </c>
      <c r="E7" s="22">
        <v>52121</v>
      </c>
      <c r="F7" s="43">
        <f>43901.69+5000</f>
        <v>48901.69</v>
      </c>
      <c r="G7" s="22">
        <v>48160</v>
      </c>
      <c r="H7" s="22">
        <v>48160</v>
      </c>
      <c r="I7" s="22">
        <v>48160</v>
      </c>
    </row>
    <row r="8" spans="1:9" x14ac:dyDescent="0.25">
      <c r="A8" s="19">
        <v>300</v>
      </c>
      <c r="B8" s="20" t="s">
        <v>199</v>
      </c>
      <c r="C8" s="43">
        <v>623052</v>
      </c>
      <c r="D8" s="43">
        <v>641096.62</v>
      </c>
      <c r="E8" s="22">
        <v>768147</v>
      </c>
      <c r="F8" s="43">
        <v>768147</v>
      </c>
      <c r="G8" s="22">
        <v>565571</v>
      </c>
      <c r="H8" s="22">
        <v>565571</v>
      </c>
      <c r="I8" s="22">
        <v>565571</v>
      </c>
    </row>
    <row r="9" spans="1:9" x14ac:dyDescent="0.25">
      <c r="A9" s="19"/>
      <c r="B9" s="20" t="s">
        <v>200</v>
      </c>
      <c r="C9" s="43">
        <v>24444</v>
      </c>
      <c r="D9" s="43">
        <v>49888.82</v>
      </c>
      <c r="E9" s="25">
        <v>49796</v>
      </c>
      <c r="F9" s="43">
        <v>49796</v>
      </c>
      <c r="G9" s="25">
        <v>21530</v>
      </c>
      <c r="H9" s="25">
        <v>21530</v>
      </c>
      <c r="I9" s="25">
        <v>21530</v>
      </c>
    </row>
    <row r="10" spans="1:9" x14ac:dyDescent="0.25">
      <c r="A10" s="53" t="s">
        <v>201</v>
      </c>
      <c r="B10" s="54"/>
      <c r="C10" s="44">
        <f>SUM(C6:C9)</f>
        <v>1429865</v>
      </c>
      <c r="D10" s="44">
        <f>SUM(D6:D9)</f>
        <v>1536503.3499999999</v>
      </c>
      <c r="E10" s="45">
        <f t="shared" ref="E10:I10" si="0">SUM(E6:E9)</f>
        <v>1658394</v>
      </c>
      <c r="F10" s="44">
        <f t="shared" si="0"/>
        <v>1671931.83</v>
      </c>
      <c r="G10" s="45">
        <f t="shared" si="0"/>
        <v>1518551</v>
      </c>
      <c r="H10" s="45">
        <f t="shared" si="0"/>
        <v>1556581</v>
      </c>
      <c r="I10" s="45">
        <f t="shared" si="0"/>
        <v>1609481</v>
      </c>
    </row>
    <row r="11" spans="1:9" x14ac:dyDescent="0.25">
      <c r="C11" s="11"/>
      <c r="D11" s="11"/>
      <c r="F11" s="11"/>
      <c r="G11" s="11"/>
      <c r="H11" s="11"/>
      <c r="I11" s="11"/>
    </row>
    <row r="12" spans="1:9" x14ac:dyDescent="0.25">
      <c r="C12" s="11"/>
      <c r="D12" s="11"/>
      <c r="F12" s="11"/>
      <c r="G12" s="11"/>
      <c r="H12" s="11"/>
      <c r="I12" s="11"/>
    </row>
    <row r="13" spans="1:9" x14ac:dyDescent="0.25">
      <c r="A13" s="53" t="s">
        <v>202</v>
      </c>
      <c r="B13" s="54"/>
      <c r="C13" s="14" t="s">
        <v>109</v>
      </c>
      <c r="D13" s="14" t="s">
        <v>109</v>
      </c>
      <c r="E13" s="47" t="s">
        <v>110</v>
      </c>
      <c r="F13" s="14" t="s">
        <v>111</v>
      </c>
      <c r="G13" s="47" t="s">
        <v>112</v>
      </c>
      <c r="H13" s="47" t="s">
        <v>112</v>
      </c>
      <c r="I13" s="47" t="s">
        <v>112</v>
      </c>
    </row>
    <row r="14" spans="1:9" x14ac:dyDescent="0.25">
      <c r="A14" s="53" t="s">
        <v>113</v>
      </c>
      <c r="B14" s="54"/>
      <c r="C14" s="48">
        <v>2017</v>
      </c>
      <c r="D14" s="48">
        <v>2018</v>
      </c>
      <c r="E14" s="48">
        <v>2019</v>
      </c>
      <c r="F14" s="48" t="s">
        <v>195</v>
      </c>
      <c r="G14" s="48">
        <v>2020</v>
      </c>
      <c r="H14" s="48">
        <v>2021</v>
      </c>
      <c r="I14" s="48">
        <v>2022</v>
      </c>
    </row>
    <row r="15" spans="1:9" x14ac:dyDescent="0.25">
      <c r="A15" s="19">
        <v>230</v>
      </c>
      <c r="B15" s="20" t="s">
        <v>203</v>
      </c>
      <c r="C15" s="43">
        <v>4347</v>
      </c>
      <c r="D15" s="43">
        <v>828</v>
      </c>
      <c r="E15" s="25">
        <v>2000</v>
      </c>
      <c r="F15" s="43">
        <v>4057.5</v>
      </c>
      <c r="G15" s="25">
        <v>0</v>
      </c>
      <c r="H15" s="25">
        <v>0</v>
      </c>
      <c r="I15" s="25">
        <v>0</v>
      </c>
    </row>
    <row r="16" spans="1:9" x14ac:dyDescent="0.25">
      <c r="A16" s="19">
        <v>320</v>
      </c>
      <c r="B16" s="20" t="s">
        <v>199</v>
      </c>
      <c r="C16" s="43">
        <v>25000</v>
      </c>
      <c r="D16" s="43">
        <v>35000</v>
      </c>
      <c r="E16" s="25">
        <v>352247</v>
      </c>
      <c r="F16" s="43">
        <v>440000</v>
      </c>
      <c r="G16" s="25">
        <v>0</v>
      </c>
      <c r="H16" s="25">
        <v>0</v>
      </c>
      <c r="I16" s="25">
        <v>0</v>
      </c>
    </row>
    <row r="17" spans="1:9" x14ac:dyDescent="0.25">
      <c r="A17" s="53" t="s">
        <v>204</v>
      </c>
      <c r="B17" s="54"/>
      <c r="C17" s="44">
        <f>SUM(C15:C16)</f>
        <v>29347</v>
      </c>
      <c r="D17" s="44">
        <f>SUM(D15:D16)</f>
        <v>35828</v>
      </c>
      <c r="E17" s="45">
        <f>SUM(E15:E16)</f>
        <v>354247</v>
      </c>
      <c r="F17" s="44">
        <f t="shared" ref="F17:I17" si="1">SUM(F15:F16)</f>
        <v>444057.5</v>
      </c>
      <c r="G17" s="45">
        <f t="shared" si="1"/>
        <v>0</v>
      </c>
      <c r="H17" s="45">
        <f t="shared" si="1"/>
        <v>0</v>
      </c>
      <c r="I17" s="45">
        <f t="shared" si="1"/>
        <v>0</v>
      </c>
    </row>
    <row r="18" spans="1:9" x14ac:dyDescent="0.25">
      <c r="C18" s="11"/>
      <c r="D18" s="11"/>
      <c r="F18" s="11"/>
      <c r="G18" s="11"/>
      <c r="H18" s="11"/>
      <c r="I18" s="11"/>
    </row>
    <row r="19" spans="1:9" x14ac:dyDescent="0.25">
      <c r="C19" s="11"/>
      <c r="D19" s="11"/>
      <c r="F19" s="11"/>
      <c r="G19" s="11"/>
      <c r="H19" s="11"/>
      <c r="I19" s="11"/>
    </row>
    <row r="20" spans="1:9" x14ac:dyDescent="0.25">
      <c r="A20" s="53" t="s">
        <v>205</v>
      </c>
      <c r="B20" s="54"/>
      <c r="C20" s="14" t="s">
        <v>109</v>
      </c>
      <c r="D20" s="14" t="s">
        <v>109</v>
      </c>
      <c r="E20" s="47" t="s">
        <v>110</v>
      </c>
      <c r="F20" s="14" t="s">
        <v>111</v>
      </c>
      <c r="G20" s="47" t="s">
        <v>112</v>
      </c>
      <c r="H20" s="47" t="s">
        <v>112</v>
      </c>
      <c r="I20" s="47" t="s">
        <v>112</v>
      </c>
    </row>
    <row r="21" spans="1:9" x14ac:dyDescent="0.25">
      <c r="A21" s="53" t="s">
        <v>113</v>
      </c>
      <c r="B21" s="54"/>
      <c r="C21" s="48">
        <v>2017</v>
      </c>
      <c r="D21" s="48">
        <v>2018</v>
      </c>
      <c r="E21" s="48">
        <v>2019</v>
      </c>
      <c r="F21" s="48" t="s">
        <v>195</v>
      </c>
      <c r="G21" s="48">
        <v>2020</v>
      </c>
      <c r="H21" s="48">
        <v>2021</v>
      </c>
      <c r="I21" s="48">
        <v>2022</v>
      </c>
    </row>
    <row r="22" spans="1:9" x14ac:dyDescent="0.25">
      <c r="A22" s="19">
        <v>400</v>
      </c>
      <c r="B22" s="20" t="s">
        <v>206</v>
      </c>
      <c r="C22" s="43">
        <v>1358</v>
      </c>
      <c r="D22" s="43">
        <v>2705.62</v>
      </c>
      <c r="E22" s="25">
        <v>272792.77</v>
      </c>
      <c r="F22" s="43">
        <v>10000</v>
      </c>
      <c r="G22" s="25">
        <v>0</v>
      </c>
      <c r="H22" s="25">
        <v>0</v>
      </c>
      <c r="I22" s="25">
        <v>0</v>
      </c>
    </row>
    <row r="23" spans="1:9" x14ac:dyDescent="0.25">
      <c r="A23" s="19">
        <v>500</v>
      </c>
      <c r="B23" s="20" t="s">
        <v>207</v>
      </c>
      <c r="C23" s="43">
        <f>'[1]Príjmy (2)'!C30</f>
        <v>0</v>
      </c>
      <c r="D23" s="43"/>
      <c r="E23" s="25">
        <v>0</v>
      </c>
      <c r="F23" s="43">
        <v>0</v>
      </c>
      <c r="G23" s="25">
        <v>0</v>
      </c>
      <c r="H23" s="25">
        <v>0</v>
      </c>
      <c r="I23" s="25">
        <v>0</v>
      </c>
    </row>
    <row r="24" spans="1:9" x14ac:dyDescent="0.25">
      <c r="A24" s="53" t="s">
        <v>208</v>
      </c>
      <c r="B24" s="54"/>
      <c r="C24" s="44">
        <f t="shared" ref="C24" si="2">SUM(C22:C23)</f>
        <v>1358</v>
      </c>
      <c r="D24" s="44">
        <f t="shared" ref="D24:I24" si="3">SUM(D22:D23)</f>
        <v>2705.62</v>
      </c>
      <c r="E24" s="45">
        <f t="shared" si="3"/>
        <v>272792.77</v>
      </c>
      <c r="F24" s="44">
        <f t="shared" si="3"/>
        <v>10000</v>
      </c>
      <c r="G24" s="45">
        <f t="shared" si="3"/>
        <v>0</v>
      </c>
      <c r="H24" s="45">
        <f t="shared" si="3"/>
        <v>0</v>
      </c>
      <c r="I24" s="45">
        <f t="shared" si="3"/>
        <v>0</v>
      </c>
    </row>
    <row r="25" spans="1:9" x14ac:dyDescent="0.25">
      <c r="C25" s="8"/>
      <c r="D25" s="8"/>
      <c r="F25" s="11"/>
      <c r="G25" s="11"/>
      <c r="H25" s="11"/>
      <c r="I25" s="11"/>
    </row>
    <row r="26" spans="1:9" x14ac:dyDescent="0.25">
      <c r="A26" s="6" t="s">
        <v>193</v>
      </c>
      <c r="B26" s="4"/>
      <c r="C26" s="46">
        <f>SUM(C10,C17,C24)</f>
        <v>1460570</v>
      </c>
      <c r="D26" s="46">
        <f>SUM(D10,D17,D24)</f>
        <v>1575036.97</v>
      </c>
      <c r="E26" s="46">
        <f t="shared" ref="E26:I26" si="4">SUM(E10,E17,E24)</f>
        <v>2285433.77</v>
      </c>
      <c r="F26" s="46">
        <f t="shared" si="4"/>
        <v>2125989.33</v>
      </c>
      <c r="G26" s="46">
        <f t="shared" si="4"/>
        <v>1518551</v>
      </c>
      <c r="H26" s="46">
        <f t="shared" si="4"/>
        <v>1556581</v>
      </c>
      <c r="I26" s="46">
        <f t="shared" si="4"/>
        <v>1609481</v>
      </c>
    </row>
    <row r="27" spans="1:9" x14ac:dyDescent="0.25">
      <c r="C27" s="8"/>
      <c r="D27" s="8"/>
      <c r="F27" s="11"/>
      <c r="G27" s="11"/>
      <c r="H27" s="11"/>
      <c r="I27" s="11"/>
    </row>
    <row r="28" spans="1:9" x14ac:dyDescent="0.25">
      <c r="A28" s="57"/>
      <c r="B28" s="58"/>
      <c r="C28" s="8"/>
      <c r="D28" s="8"/>
      <c r="F28" s="11"/>
      <c r="G28" s="11"/>
      <c r="H28" s="11"/>
      <c r="I28" s="11"/>
    </row>
    <row r="29" spans="1:9" x14ac:dyDescent="0.25">
      <c r="B29" s="52"/>
      <c r="C29" s="51"/>
      <c r="D29" s="8"/>
      <c r="F29" s="11"/>
      <c r="G29" s="11"/>
      <c r="H29" s="11"/>
      <c r="I29" s="11"/>
    </row>
    <row r="30" spans="1:9" x14ac:dyDescent="0.25">
      <c r="B30" s="52"/>
      <c r="C30" s="2"/>
      <c r="D30" s="8"/>
      <c r="F30" s="11"/>
      <c r="G30" s="11"/>
      <c r="H30" s="11"/>
      <c r="I30" s="11"/>
    </row>
    <row r="31" spans="1:9" x14ac:dyDescent="0.25">
      <c r="C31" s="8"/>
      <c r="D31" s="8"/>
      <c r="F31" s="11"/>
      <c r="G31" s="11"/>
      <c r="H31" s="11"/>
      <c r="I31" s="11"/>
    </row>
    <row r="32" spans="1:9" x14ac:dyDescent="0.25">
      <c r="C32" s="8"/>
      <c r="D32" s="8"/>
      <c r="F32" s="11"/>
      <c r="G32" s="11"/>
      <c r="H32" s="11"/>
      <c r="I32" s="11"/>
    </row>
    <row r="33" spans="3:9" x14ac:dyDescent="0.25">
      <c r="C33" s="8"/>
      <c r="D33" s="8"/>
      <c r="F33" s="11"/>
      <c r="G33" s="11"/>
      <c r="H33" s="11"/>
      <c r="I33" s="11"/>
    </row>
    <row r="34" spans="3:9" x14ac:dyDescent="0.25">
      <c r="C34" s="8"/>
      <c r="D34" s="8"/>
      <c r="F34" s="11"/>
      <c r="G34" s="11"/>
      <c r="H34" s="11"/>
      <c r="I34" s="11"/>
    </row>
    <row r="35" spans="3:9" x14ac:dyDescent="0.25">
      <c r="C35" s="8"/>
      <c r="D35" s="8"/>
      <c r="F35" s="11"/>
      <c r="G35" s="11"/>
      <c r="H35" s="11"/>
      <c r="I35" s="11"/>
    </row>
    <row r="36" spans="3:9" x14ac:dyDescent="0.25">
      <c r="C36" s="8"/>
      <c r="D36" s="8"/>
      <c r="F36" s="11"/>
      <c r="G36" s="11"/>
      <c r="H36" s="11"/>
      <c r="I36" s="11"/>
    </row>
    <row r="37" spans="3:9" x14ac:dyDescent="0.25">
      <c r="C37" s="8"/>
      <c r="D37" s="8"/>
      <c r="F37" s="11"/>
      <c r="G37" s="11"/>
      <c r="H37" s="11"/>
      <c r="I37" s="11"/>
    </row>
    <row r="38" spans="3:9" x14ac:dyDescent="0.25">
      <c r="C38" s="8"/>
      <c r="D38" s="8"/>
      <c r="F38" s="11"/>
      <c r="G38" s="11"/>
      <c r="H38" s="11"/>
      <c r="I38" s="11"/>
    </row>
    <row r="39" spans="3:9" x14ac:dyDescent="0.25">
      <c r="C39" s="8"/>
      <c r="D39" s="8"/>
      <c r="F39" s="11"/>
      <c r="G39" s="11"/>
      <c r="H39" s="11"/>
      <c r="I39" s="11"/>
    </row>
    <row r="40" spans="3:9" x14ac:dyDescent="0.25">
      <c r="C40" s="8"/>
      <c r="D40" s="8"/>
      <c r="F40" s="11"/>
      <c r="G40" s="11"/>
      <c r="H40" s="11"/>
      <c r="I40" s="11"/>
    </row>
    <row r="41" spans="3:9" x14ac:dyDescent="0.25">
      <c r="C41" s="8"/>
      <c r="D41" s="8"/>
      <c r="F41" s="11"/>
      <c r="G41" s="11"/>
      <c r="H41" s="11"/>
      <c r="I41" s="11"/>
    </row>
    <row r="42" spans="3:9" x14ac:dyDescent="0.25">
      <c r="C42" s="8"/>
      <c r="D42" s="8"/>
      <c r="F42" s="11"/>
      <c r="G42" s="11"/>
      <c r="H42" s="11"/>
      <c r="I42" s="11"/>
    </row>
    <row r="43" spans="3:9" x14ac:dyDescent="0.25">
      <c r="C43" s="8"/>
      <c r="D43" s="8"/>
      <c r="F43" s="11"/>
      <c r="G43" s="11"/>
      <c r="H43" s="11"/>
      <c r="I43" s="11"/>
    </row>
    <row r="44" spans="3:9" x14ac:dyDescent="0.25">
      <c r="C44" s="8"/>
      <c r="D44" s="8"/>
      <c r="F44" s="11"/>
      <c r="G44" s="11"/>
      <c r="H44" s="11"/>
      <c r="I44" s="11"/>
    </row>
    <row r="45" spans="3:9" x14ac:dyDescent="0.25">
      <c r="C45" s="8"/>
      <c r="D45" s="8"/>
      <c r="F45" s="11"/>
      <c r="G45" s="11"/>
      <c r="H45" s="11"/>
      <c r="I45" s="11"/>
    </row>
    <row r="46" spans="3:9" x14ac:dyDescent="0.25">
      <c r="C46" s="8"/>
      <c r="D46" s="8"/>
      <c r="F46" s="11"/>
      <c r="G46" s="11"/>
      <c r="H46" s="11"/>
      <c r="I46" s="11"/>
    </row>
    <row r="47" spans="3:9" x14ac:dyDescent="0.25">
      <c r="C47" s="8"/>
      <c r="D47" s="8"/>
      <c r="F47" s="11"/>
      <c r="G47" s="11"/>
      <c r="H47" s="11"/>
      <c r="I47" s="11"/>
    </row>
    <row r="48" spans="3:9" x14ac:dyDescent="0.25">
      <c r="C48" s="8"/>
      <c r="D48" s="8"/>
      <c r="F48" s="11"/>
      <c r="G48" s="11"/>
      <c r="H48" s="11"/>
      <c r="I48" s="11"/>
    </row>
    <row r="49" spans="3:9" x14ac:dyDescent="0.25">
      <c r="C49" s="8"/>
      <c r="D49" s="8"/>
      <c r="F49" s="11"/>
      <c r="G49" s="11"/>
      <c r="H49" s="11"/>
      <c r="I49" s="11"/>
    </row>
    <row r="50" spans="3:9" x14ac:dyDescent="0.25">
      <c r="C50" s="8"/>
      <c r="D50" s="8"/>
      <c r="F50" s="11"/>
      <c r="G50" s="11"/>
      <c r="H50" s="11"/>
      <c r="I50" s="11"/>
    </row>
    <row r="51" spans="3:9" x14ac:dyDescent="0.25">
      <c r="C51" s="8"/>
      <c r="D51" s="8"/>
      <c r="F51" s="11"/>
      <c r="G51" s="11"/>
      <c r="H51" s="11"/>
      <c r="I51" s="11"/>
    </row>
    <row r="52" spans="3:9" x14ac:dyDescent="0.25">
      <c r="C52" s="8"/>
      <c r="D52" s="8"/>
      <c r="F52" s="11"/>
      <c r="G52" s="11"/>
      <c r="H52" s="11"/>
      <c r="I52" s="11"/>
    </row>
    <row r="53" spans="3:9" x14ac:dyDescent="0.25">
      <c r="C53" s="8"/>
      <c r="D53" s="8"/>
      <c r="F53" s="11"/>
      <c r="G53" s="11"/>
      <c r="H53" s="11"/>
      <c r="I53" s="11"/>
    </row>
    <row r="54" spans="3:9" x14ac:dyDescent="0.25">
      <c r="C54" s="8"/>
      <c r="D54" s="8"/>
      <c r="F54" s="11"/>
      <c r="G54" s="11"/>
      <c r="H54" s="11"/>
      <c r="I54" s="11"/>
    </row>
    <row r="55" spans="3:9" x14ac:dyDescent="0.25">
      <c r="C55" s="8"/>
      <c r="D55" s="8"/>
      <c r="F55" s="11"/>
      <c r="G55" s="11"/>
      <c r="H55" s="11"/>
      <c r="I55" s="11"/>
    </row>
    <row r="56" spans="3:9" x14ac:dyDescent="0.25">
      <c r="C56" s="8"/>
      <c r="D56" s="8"/>
      <c r="F56" s="11"/>
      <c r="G56" s="11"/>
      <c r="H56" s="11"/>
      <c r="I56" s="11"/>
    </row>
    <row r="57" spans="3:9" x14ac:dyDescent="0.25">
      <c r="C57" s="8"/>
      <c r="D57" s="8"/>
      <c r="F57" s="11"/>
      <c r="G57" s="11"/>
      <c r="H57" s="11"/>
      <c r="I57" s="11"/>
    </row>
    <row r="58" spans="3:9" x14ac:dyDescent="0.25">
      <c r="C58" s="8"/>
      <c r="D58" s="8"/>
      <c r="F58" s="11"/>
      <c r="G58" s="11"/>
      <c r="H58" s="11"/>
      <c r="I58" s="11"/>
    </row>
    <row r="59" spans="3:9" x14ac:dyDescent="0.25">
      <c r="C59" s="8"/>
      <c r="D59" s="8"/>
    </row>
    <row r="60" spans="3:9" x14ac:dyDescent="0.25">
      <c r="C60" s="8"/>
      <c r="D60" s="8"/>
    </row>
    <row r="61" spans="3:9" x14ac:dyDescent="0.25">
      <c r="C61" s="8"/>
      <c r="D61" s="8"/>
    </row>
    <row r="62" spans="3:9" x14ac:dyDescent="0.25">
      <c r="C62" s="8"/>
      <c r="D62" s="8"/>
    </row>
    <row r="63" spans="3:9" x14ac:dyDescent="0.25">
      <c r="C63" s="8"/>
      <c r="D63" s="8"/>
    </row>
    <row r="64" spans="3:9" x14ac:dyDescent="0.25">
      <c r="C64" s="8"/>
      <c r="D64" s="8"/>
    </row>
  </sheetData>
  <mergeCells count="11">
    <mergeCell ref="A17:B17"/>
    <mergeCell ref="A20:B20"/>
    <mergeCell ref="A21:B21"/>
    <mergeCell ref="A24:B24"/>
    <mergeCell ref="A28:B28"/>
    <mergeCell ref="A14:B14"/>
    <mergeCell ref="A1:I1"/>
    <mergeCell ref="A4:B4"/>
    <mergeCell ref="A5:B5"/>
    <mergeCell ref="A10:B10"/>
    <mergeCell ref="A13:B13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3"/>
  <sheetViews>
    <sheetView topLeftCell="A156" workbookViewId="0">
      <selection activeCell="A188" sqref="A188:D190"/>
    </sheetView>
  </sheetViews>
  <sheetFormatPr defaultRowHeight="15" x14ac:dyDescent="0.25"/>
  <cols>
    <col min="2" max="2" width="29" customWidth="1"/>
    <col min="3" max="4" width="12.7109375" style="9" customWidth="1"/>
    <col min="5" max="9" width="12.7109375" customWidth="1"/>
    <col min="11" max="11" width="15.85546875" customWidth="1"/>
  </cols>
  <sheetData>
    <row r="1" spans="1:11" x14ac:dyDescent="0.25">
      <c r="A1" s="55" t="s">
        <v>194</v>
      </c>
      <c r="B1" s="56"/>
      <c r="C1" s="56"/>
      <c r="D1" s="56"/>
      <c r="E1" s="56"/>
      <c r="F1" s="56"/>
      <c r="G1" s="56"/>
      <c r="H1" s="56"/>
      <c r="I1" s="56"/>
    </row>
    <row r="2" spans="1:11" x14ac:dyDescent="0.25">
      <c r="A2" s="13"/>
    </row>
    <row r="3" spans="1:11" x14ac:dyDescent="0.25">
      <c r="A3" s="13"/>
    </row>
    <row r="4" spans="1:11" x14ac:dyDescent="0.25">
      <c r="A4" s="53" t="s">
        <v>108</v>
      </c>
      <c r="B4" s="54"/>
      <c r="C4" s="14" t="s">
        <v>109</v>
      </c>
      <c r="D4" s="14" t="s">
        <v>109</v>
      </c>
      <c r="E4" s="14" t="s">
        <v>110</v>
      </c>
      <c r="F4" s="14" t="s">
        <v>111</v>
      </c>
      <c r="G4" s="14" t="s">
        <v>112</v>
      </c>
      <c r="H4" s="14" t="s">
        <v>112</v>
      </c>
      <c r="I4" s="14" t="s">
        <v>112</v>
      </c>
    </row>
    <row r="5" spans="1:11" x14ac:dyDescent="0.25">
      <c r="A5" s="53" t="s">
        <v>113</v>
      </c>
      <c r="B5" s="54"/>
      <c r="C5" s="14">
        <v>2017</v>
      </c>
      <c r="D5" s="14">
        <v>2018</v>
      </c>
      <c r="E5" s="14">
        <v>2019</v>
      </c>
      <c r="F5" s="14" t="s">
        <v>195</v>
      </c>
      <c r="G5" s="14">
        <v>2020</v>
      </c>
      <c r="H5" s="14">
        <v>2021</v>
      </c>
      <c r="I5" s="14">
        <v>2022</v>
      </c>
    </row>
    <row r="6" spans="1:11" x14ac:dyDescent="0.25">
      <c r="A6" s="61" t="s">
        <v>114</v>
      </c>
      <c r="B6" s="62"/>
      <c r="C6" s="15">
        <f t="shared" ref="C6" si="0">SUM(C7,C14,C19)</f>
        <v>196263.24</v>
      </c>
      <c r="D6" s="15">
        <f t="shared" ref="D6" si="1">SUM(D7,D14,D19)</f>
        <v>196724.27000000002</v>
      </c>
      <c r="E6" s="16">
        <f>SUM(E7,E14,E19,E12)</f>
        <v>198651</v>
      </c>
      <c r="F6" s="15">
        <f t="shared" ref="F6:G6" si="2">SUM(F7,F14,F19,F12)</f>
        <v>146271.00999999998</v>
      </c>
      <c r="G6" s="16">
        <f t="shared" si="2"/>
        <v>239634</v>
      </c>
      <c r="H6" s="16">
        <f t="shared" ref="H6:I6" si="3">SUM(H7,H14,H19,H12)</f>
        <v>239634</v>
      </c>
      <c r="I6" s="16">
        <f t="shared" si="3"/>
        <v>239634</v>
      </c>
    </row>
    <row r="7" spans="1:11" x14ac:dyDescent="0.25">
      <c r="A7" s="59" t="s">
        <v>115</v>
      </c>
      <c r="B7" s="60"/>
      <c r="C7" s="17">
        <f t="shared" ref="C7" si="4">SUM(C8:C11)</f>
        <v>188115.66999999998</v>
      </c>
      <c r="D7" s="17">
        <f t="shared" ref="D7:G7" si="5">SUM(D8:D11)</f>
        <v>186866.79</v>
      </c>
      <c r="E7" s="18">
        <f t="shared" si="5"/>
        <v>186806</v>
      </c>
      <c r="F7" s="17">
        <f t="shared" si="5"/>
        <v>134186.04999999999</v>
      </c>
      <c r="G7" s="18">
        <f t="shared" si="5"/>
        <v>228214</v>
      </c>
      <c r="H7" s="18">
        <f t="shared" ref="H7:I7" si="6">SUM(H8:H11)</f>
        <v>228214</v>
      </c>
      <c r="I7" s="18">
        <f t="shared" si="6"/>
        <v>228214</v>
      </c>
    </row>
    <row r="8" spans="1:11" x14ac:dyDescent="0.25">
      <c r="A8" s="19">
        <v>610</v>
      </c>
      <c r="B8" s="20" t="s">
        <v>116</v>
      </c>
      <c r="C8" s="21">
        <v>89219.29</v>
      </c>
      <c r="D8" s="21">
        <f>'Pomocný súbor'!F6</f>
        <v>72219.3</v>
      </c>
      <c r="E8" s="21">
        <f>'Pomocný súbor'!G6</f>
        <v>93000</v>
      </c>
      <c r="F8" s="21">
        <f>'Pomocný súbor'!H6</f>
        <v>48718.91</v>
      </c>
      <c r="G8" s="21">
        <f>'Pomocný súbor'!J6</f>
        <v>123000</v>
      </c>
      <c r="H8" s="21">
        <f>'Pomocný súbor'!K6</f>
        <v>123000</v>
      </c>
      <c r="I8" s="21">
        <f>'Pomocný súbor'!L6</f>
        <v>123000</v>
      </c>
      <c r="K8" s="8"/>
    </row>
    <row r="9" spans="1:11" x14ac:dyDescent="0.25">
      <c r="A9" s="19">
        <v>620</v>
      </c>
      <c r="B9" s="20" t="s">
        <v>117</v>
      </c>
      <c r="C9" s="21">
        <v>40475.42</v>
      </c>
      <c r="D9" s="21">
        <f>'Pomocný súbor'!F7</f>
        <v>40044.32</v>
      </c>
      <c r="E9" s="21">
        <f>'Pomocný súbor'!G7</f>
        <v>36523</v>
      </c>
      <c r="F9" s="21">
        <f>'Pomocný súbor'!H7</f>
        <v>28228.86</v>
      </c>
      <c r="G9" s="21">
        <f>'Pomocný súbor'!J7</f>
        <v>36857</v>
      </c>
      <c r="H9" s="21">
        <f>'Pomocný súbor'!K7</f>
        <v>36857</v>
      </c>
      <c r="I9" s="21">
        <f>'Pomocný súbor'!L7</f>
        <v>36857</v>
      </c>
      <c r="K9" s="8"/>
    </row>
    <row r="10" spans="1:11" x14ac:dyDescent="0.25">
      <c r="A10" s="19">
        <v>630</v>
      </c>
      <c r="B10" s="20" t="s">
        <v>118</v>
      </c>
      <c r="C10" s="21">
        <v>57953.95</v>
      </c>
      <c r="D10" s="21">
        <f>'Pomocný súbor'!F8+1487.03</f>
        <v>73430.64</v>
      </c>
      <c r="E10" s="21">
        <f>'Pomocný súbor'!G8</f>
        <v>56283</v>
      </c>
      <c r="F10" s="21">
        <f>'Pomocný súbor'!H8+10000</f>
        <v>56229.2</v>
      </c>
      <c r="G10" s="21">
        <f>'Pomocný súbor'!J8</f>
        <v>67357</v>
      </c>
      <c r="H10" s="21">
        <f>'Pomocný súbor'!K8</f>
        <v>67357</v>
      </c>
      <c r="I10" s="21">
        <f>'Pomocný súbor'!L8</f>
        <v>67357</v>
      </c>
      <c r="K10" s="8"/>
    </row>
    <row r="11" spans="1:11" x14ac:dyDescent="0.25">
      <c r="A11" s="19">
        <v>640</v>
      </c>
      <c r="B11" s="20" t="s">
        <v>119</v>
      </c>
      <c r="C11" s="21">
        <v>467.01</v>
      </c>
      <c r="D11" s="21">
        <f>'Pomocný súbor'!F9</f>
        <v>1172.53</v>
      </c>
      <c r="E11" s="21">
        <f>'Pomocný súbor'!G9</f>
        <v>1000</v>
      </c>
      <c r="F11" s="21">
        <f>'Pomocný súbor'!H9</f>
        <v>1009.08</v>
      </c>
      <c r="G11" s="21">
        <f>'Pomocný súbor'!J9</f>
        <v>1000</v>
      </c>
      <c r="H11" s="21">
        <f>'Pomocný súbor'!K9</f>
        <v>1000</v>
      </c>
      <c r="I11" s="21">
        <f>'Pomocný súbor'!L9</f>
        <v>1000</v>
      </c>
      <c r="K11" s="8"/>
    </row>
    <row r="12" spans="1:11" x14ac:dyDescent="0.25">
      <c r="A12" s="59" t="s">
        <v>120</v>
      </c>
      <c r="B12" s="60"/>
      <c r="C12" s="17">
        <f>C13</f>
        <v>0</v>
      </c>
      <c r="D12" s="17">
        <f>D13</f>
        <v>0</v>
      </c>
      <c r="E12" s="18">
        <f>E13</f>
        <v>1606</v>
      </c>
      <c r="F12" s="17">
        <f t="shared" ref="F12:I12" si="7">F13</f>
        <v>1606.05</v>
      </c>
      <c r="G12" s="18">
        <f t="shared" si="7"/>
        <v>0</v>
      </c>
      <c r="H12" s="18">
        <f t="shared" si="7"/>
        <v>0</v>
      </c>
      <c r="I12" s="18">
        <f t="shared" si="7"/>
        <v>0</v>
      </c>
      <c r="K12" s="8"/>
    </row>
    <row r="13" spans="1:11" x14ac:dyDescent="0.25">
      <c r="A13" s="19">
        <v>640</v>
      </c>
      <c r="B13" s="20" t="s">
        <v>119</v>
      </c>
      <c r="C13" s="21">
        <v>0</v>
      </c>
      <c r="D13" s="21">
        <f>'Pomocný súbor'!F11</f>
        <v>0</v>
      </c>
      <c r="E13" s="21">
        <f>'Pomocný súbor'!G11</f>
        <v>1606</v>
      </c>
      <c r="F13" s="21">
        <f>'Pomocný súbor'!H11</f>
        <v>1606.05</v>
      </c>
      <c r="G13" s="21">
        <f>'Pomocný súbor'!J11</f>
        <v>0</v>
      </c>
      <c r="H13" s="21">
        <f>'Pomocný súbor'!K11</f>
        <v>0</v>
      </c>
      <c r="I13" s="21">
        <f>'Pomocný súbor'!L11</f>
        <v>0</v>
      </c>
      <c r="K13" s="8"/>
    </row>
    <row r="14" spans="1:11" x14ac:dyDescent="0.25">
      <c r="A14" s="59" t="s">
        <v>121</v>
      </c>
      <c r="B14" s="60"/>
      <c r="C14" s="23">
        <f>SUM(C15:C18)</f>
        <v>4248.01</v>
      </c>
      <c r="D14" s="23">
        <f>SUM(D15:D18)</f>
        <v>3346.53</v>
      </c>
      <c r="E14" s="24">
        <f>SUM(E15:E18)</f>
        <v>3939</v>
      </c>
      <c r="F14" s="23">
        <f t="shared" ref="F14:G14" si="8">SUM(F15:F18)</f>
        <v>4366.47</v>
      </c>
      <c r="G14" s="24">
        <f t="shared" si="8"/>
        <v>5120</v>
      </c>
      <c r="H14" s="24">
        <f t="shared" ref="H14:I14" si="9">SUM(H15:H18)</f>
        <v>5120</v>
      </c>
      <c r="I14" s="24">
        <f t="shared" si="9"/>
        <v>5120</v>
      </c>
      <c r="K14" s="8"/>
    </row>
    <row r="15" spans="1:11" x14ac:dyDescent="0.25">
      <c r="A15" s="19">
        <v>610</v>
      </c>
      <c r="B15" s="20" t="s">
        <v>116</v>
      </c>
      <c r="C15" s="21">
        <v>2811.29</v>
      </c>
      <c r="D15" s="21">
        <f>'Pomocný súbor'!F12</f>
        <v>2438.96</v>
      </c>
      <c r="E15" s="21">
        <f>'Pomocný súbor'!G12</f>
        <v>2576</v>
      </c>
      <c r="F15" s="21">
        <f>'Pomocný súbor'!H12</f>
        <v>3176.3</v>
      </c>
      <c r="G15" s="21">
        <f>'Pomocný súbor'!J12</f>
        <v>3500</v>
      </c>
      <c r="H15" s="21">
        <f>'Pomocný súbor'!K12</f>
        <v>3500</v>
      </c>
      <c r="I15" s="21">
        <f>'Pomocný súbor'!L12</f>
        <v>3500</v>
      </c>
      <c r="K15" s="8"/>
    </row>
    <row r="16" spans="1:11" x14ac:dyDescent="0.25">
      <c r="A16" s="19">
        <v>620</v>
      </c>
      <c r="B16" s="20" t="s">
        <v>117</v>
      </c>
      <c r="C16" s="21">
        <v>1001.05</v>
      </c>
      <c r="D16" s="21">
        <f>'Pomocný súbor'!F13</f>
        <v>880.3</v>
      </c>
      <c r="E16" s="21">
        <f>'Pomocný súbor'!G13</f>
        <v>918</v>
      </c>
      <c r="F16" s="21">
        <f>'Pomocný súbor'!H13</f>
        <v>1152.95</v>
      </c>
      <c r="G16" s="21">
        <f>'Pomocný súbor'!J13</f>
        <v>1170</v>
      </c>
      <c r="H16" s="21">
        <f>'Pomocný súbor'!K13</f>
        <v>1170</v>
      </c>
      <c r="I16" s="21">
        <f>'Pomocný súbor'!L13</f>
        <v>1170</v>
      </c>
      <c r="K16" s="8"/>
    </row>
    <row r="17" spans="1:11" x14ac:dyDescent="0.25">
      <c r="A17" s="19">
        <v>630</v>
      </c>
      <c r="B17" s="20" t="s">
        <v>118</v>
      </c>
      <c r="C17" s="21">
        <v>435.67</v>
      </c>
      <c r="D17" s="21">
        <f>'Pomocný súbor'!F14</f>
        <v>27.27</v>
      </c>
      <c r="E17" s="21">
        <f>'Pomocný súbor'!G14</f>
        <v>445</v>
      </c>
      <c r="F17" s="21">
        <f>'Pomocný súbor'!H14</f>
        <v>37.22</v>
      </c>
      <c r="G17" s="21">
        <f>'Pomocný súbor'!J14</f>
        <v>450</v>
      </c>
      <c r="H17" s="21">
        <f>'Pomocný súbor'!K14</f>
        <v>450</v>
      </c>
      <c r="I17" s="21">
        <f>'Pomocný súbor'!L14</f>
        <v>450</v>
      </c>
      <c r="K17" s="8"/>
    </row>
    <row r="18" spans="1:11" x14ac:dyDescent="0.25">
      <c r="A18" s="19">
        <v>640</v>
      </c>
      <c r="B18" s="20" t="s">
        <v>119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K18" s="8"/>
    </row>
    <row r="19" spans="1:11" x14ac:dyDescent="0.25">
      <c r="A19" s="59" t="s">
        <v>122</v>
      </c>
      <c r="B19" s="60"/>
      <c r="C19" s="17">
        <f>C20</f>
        <v>3899.56</v>
      </c>
      <c r="D19" s="17">
        <f>D20</f>
        <v>6510.95</v>
      </c>
      <c r="E19" s="18">
        <f>E20</f>
        <v>6300</v>
      </c>
      <c r="F19" s="17">
        <f t="shared" ref="F19:I19" si="10">F20</f>
        <v>6112.44</v>
      </c>
      <c r="G19" s="18">
        <f t="shared" si="10"/>
        <v>6300</v>
      </c>
      <c r="H19" s="18">
        <f t="shared" si="10"/>
        <v>6300</v>
      </c>
      <c r="I19" s="18">
        <f t="shared" si="10"/>
        <v>6300</v>
      </c>
      <c r="K19" s="8"/>
    </row>
    <row r="20" spans="1:11" x14ac:dyDescent="0.25">
      <c r="A20" s="19">
        <v>640</v>
      </c>
      <c r="B20" s="20" t="s">
        <v>119</v>
      </c>
      <c r="C20" s="21">
        <v>3899.56</v>
      </c>
      <c r="D20" s="21">
        <f>'Pomocný súbor'!F10</f>
        <v>6510.95</v>
      </c>
      <c r="E20" s="21">
        <f>'Pomocný súbor'!G10</f>
        <v>6300</v>
      </c>
      <c r="F20" s="21">
        <f>'Pomocný súbor'!H10</f>
        <v>6112.44</v>
      </c>
      <c r="G20" s="21">
        <f>'Pomocný súbor'!J10</f>
        <v>6300</v>
      </c>
      <c r="H20" s="21">
        <f>'Pomocný súbor'!K10</f>
        <v>6300</v>
      </c>
      <c r="I20" s="21">
        <f>'Pomocný súbor'!L10</f>
        <v>6300</v>
      </c>
      <c r="K20" s="8"/>
    </row>
    <row r="21" spans="1:11" x14ac:dyDescent="0.25">
      <c r="A21" s="26" t="s">
        <v>22</v>
      </c>
      <c r="B21" s="27" t="s">
        <v>123</v>
      </c>
      <c r="C21" s="15">
        <f t="shared" ref="C21" si="11">SUM(C22,C25)</f>
        <v>14106.33</v>
      </c>
      <c r="D21" s="15">
        <f t="shared" ref="D21:G21" si="12">SUM(D22,D25)</f>
        <v>16047.689999999999</v>
      </c>
      <c r="E21" s="28">
        <f t="shared" si="12"/>
        <v>15428</v>
      </c>
      <c r="F21" s="15">
        <f t="shared" si="12"/>
        <v>11610.75</v>
      </c>
      <c r="G21" s="28">
        <f t="shared" si="12"/>
        <v>15743</v>
      </c>
      <c r="H21" s="28">
        <f t="shared" ref="H21:I21" si="13">SUM(H22,H25)</f>
        <v>15743</v>
      </c>
      <c r="I21" s="28">
        <f t="shared" si="13"/>
        <v>15743</v>
      </c>
      <c r="K21" s="8"/>
    </row>
    <row r="22" spans="1:11" x14ac:dyDescent="0.25">
      <c r="A22" s="59" t="s">
        <v>115</v>
      </c>
      <c r="B22" s="60"/>
      <c r="C22" s="17">
        <f>SUM(C23:C24)</f>
        <v>4104.24</v>
      </c>
      <c r="D22" s="17">
        <f>SUM(D23:D24)</f>
        <v>5621.2</v>
      </c>
      <c r="E22" s="18">
        <f>SUM(E23:E24)</f>
        <v>4700</v>
      </c>
      <c r="F22" s="17">
        <f t="shared" ref="F22:G22" si="14">SUM(F23:F24)</f>
        <v>3702.93</v>
      </c>
      <c r="G22" s="18">
        <f t="shared" si="14"/>
        <v>5000</v>
      </c>
      <c r="H22" s="18">
        <f t="shared" ref="H22:I22" si="15">SUM(H23:H24)</f>
        <v>5000</v>
      </c>
      <c r="I22" s="18">
        <f t="shared" si="15"/>
        <v>5000</v>
      </c>
      <c r="K22" s="8"/>
    </row>
    <row r="23" spans="1:11" x14ac:dyDescent="0.25">
      <c r="A23" s="19">
        <v>630</v>
      </c>
      <c r="B23" s="20" t="s">
        <v>118</v>
      </c>
      <c r="C23" s="21">
        <v>4031.38</v>
      </c>
      <c r="D23" s="21">
        <f>'Pomocný súbor'!F17</f>
        <v>5621.2</v>
      </c>
      <c r="E23" s="21">
        <f>'Pomocný súbor'!G17</f>
        <v>4700</v>
      </c>
      <c r="F23" s="21">
        <f>'Pomocný súbor'!H17</f>
        <v>3448.62</v>
      </c>
      <c r="G23" s="21">
        <f>'Pomocný súbor'!J17</f>
        <v>5000</v>
      </c>
      <c r="H23" s="21">
        <f>'Pomocný súbor'!K17</f>
        <v>5000</v>
      </c>
      <c r="I23" s="21">
        <f>'Pomocný súbor'!L17</f>
        <v>5000</v>
      </c>
      <c r="K23" s="8"/>
    </row>
    <row r="24" spans="1:11" x14ac:dyDescent="0.25">
      <c r="A24" s="19">
        <v>650</v>
      </c>
      <c r="B24" s="20" t="s">
        <v>124</v>
      </c>
      <c r="C24" s="21">
        <v>72.86</v>
      </c>
      <c r="D24" s="21">
        <f>'Pomocný súbor'!F18</f>
        <v>0</v>
      </c>
      <c r="E24" s="21">
        <f>'Pomocný súbor'!G18</f>
        <v>0</v>
      </c>
      <c r="F24" s="21">
        <f>'Pomocný súbor'!H18</f>
        <v>254.31</v>
      </c>
      <c r="G24" s="21">
        <f>'Pomocný súbor'!J18</f>
        <v>0</v>
      </c>
      <c r="H24" s="21">
        <f>'Pomocný súbor'!K18</f>
        <v>0</v>
      </c>
      <c r="I24" s="21">
        <f>'Pomocný súbor'!L18</f>
        <v>0</v>
      </c>
      <c r="K24" s="8"/>
    </row>
    <row r="25" spans="1:11" x14ac:dyDescent="0.25">
      <c r="A25" s="59" t="s">
        <v>125</v>
      </c>
      <c r="B25" s="60"/>
      <c r="C25" s="17">
        <f>SUM(C26:C29)</f>
        <v>10002.09</v>
      </c>
      <c r="D25" s="17">
        <f>SUM(D26:D29)</f>
        <v>10426.49</v>
      </c>
      <c r="E25" s="18">
        <f>SUM(E26:E29)</f>
        <v>10728</v>
      </c>
      <c r="F25" s="17">
        <f t="shared" ref="F25:G25" si="16">SUM(F26:F29)</f>
        <v>7907.8200000000006</v>
      </c>
      <c r="G25" s="18">
        <f t="shared" si="16"/>
        <v>10743</v>
      </c>
      <c r="H25" s="18">
        <f t="shared" ref="H25:I25" si="17">SUM(H26:H29)</f>
        <v>10743</v>
      </c>
      <c r="I25" s="18">
        <f t="shared" si="17"/>
        <v>10743</v>
      </c>
      <c r="K25" s="8"/>
    </row>
    <row r="26" spans="1:11" x14ac:dyDescent="0.25">
      <c r="A26" s="19">
        <v>610</v>
      </c>
      <c r="B26" s="20" t="s">
        <v>116</v>
      </c>
      <c r="C26" s="21">
        <v>6291.39</v>
      </c>
      <c r="D26" s="21">
        <f>'Pomocný súbor'!F19</f>
        <v>6696.78</v>
      </c>
      <c r="E26" s="21">
        <f>'Pomocný súbor'!G19</f>
        <v>6899</v>
      </c>
      <c r="F26" s="21">
        <f>'Pomocný súbor'!H19</f>
        <v>5377.55</v>
      </c>
      <c r="G26" s="21">
        <f>'Pomocný súbor'!J19</f>
        <v>6900</v>
      </c>
      <c r="H26" s="21">
        <f>'Pomocný súbor'!K19</f>
        <v>6900</v>
      </c>
      <c r="I26" s="21">
        <f>'Pomocný súbor'!L19</f>
        <v>6900</v>
      </c>
      <c r="K26" s="8"/>
    </row>
    <row r="27" spans="1:11" x14ac:dyDescent="0.25">
      <c r="A27" s="19">
        <v>620</v>
      </c>
      <c r="B27" s="20" t="s">
        <v>117</v>
      </c>
      <c r="C27" s="21">
        <v>2282.7800000000002</v>
      </c>
      <c r="D27" s="21">
        <f>'Pomocný súbor'!F20</f>
        <v>2422.6999999999998</v>
      </c>
      <c r="E27" s="21">
        <f>'Pomocný súbor'!G20</f>
        <v>2408</v>
      </c>
      <c r="F27" s="21">
        <f>'Pomocný súbor'!H20</f>
        <v>1859.88</v>
      </c>
      <c r="G27" s="21">
        <f>'Pomocný súbor'!J20</f>
        <v>2423</v>
      </c>
      <c r="H27" s="21">
        <f>'Pomocný súbor'!K20</f>
        <v>2423</v>
      </c>
      <c r="I27" s="21">
        <f>'Pomocný súbor'!L20</f>
        <v>2423</v>
      </c>
      <c r="K27" s="8"/>
    </row>
    <row r="28" spans="1:11" x14ac:dyDescent="0.25">
      <c r="A28" s="19">
        <v>630</v>
      </c>
      <c r="B28" s="20" t="s">
        <v>118</v>
      </c>
      <c r="C28" s="21">
        <v>1427.92</v>
      </c>
      <c r="D28" s="21">
        <f>'Pomocný súbor'!F21</f>
        <v>1307.01</v>
      </c>
      <c r="E28" s="21">
        <f>'Pomocný súbor'!G21</f>
        <v>1391</v>
      </c>
      <c r="F28" s="21">
        <f>'Pomocný súbor'!H21</f>
        <v>650.39</v>
      </c>
      <c r="G28" s="21">
        <f>'Pomocný súbor'!J21</f>
        <v>1390</v>
      </c>
      <c r="H28" s="21">
        <f>'Pomocný súbor'!K21</f>
        <v>1390</v>
      </c>
      <c r="I28" s="21">
        <f>'Pomocný súbor'!L21</f>
        <v>1390</v>
      </c>
      <c r="K28" s="8"/>
    </row>
    <row r="29" spans="1:11" x14ac:dyDescent="0.25">
      <c r="A29" s="19">
        <v>640</v>
      </c>
      <c r="B29" s="20" t="s">
        <v>119</v>
      </c>
      <c r="C29" s="21">
        <v>0</v>
      </c>
      <c r="D29" s="21">
        <f>'Pomocný súbor'!F22</f>
        <v>0</v>
      </c>
      <c r="E29" s="21">
        <f>'Pomocný súbor'!G22</f>
        <v>30</v>
      </c>
      <c r="F29" s="21">
        <f>'Pomocný súbor'!H22</f>
        <v>20</v>
      </c>
      <c r="G29" s="21">
        <f>'Pomocný súbor'!J22</f>
        <v>30</v>
      </c>
      <c r="H29" s="21">
        <f>'Pomocný súbor'!K22</f>
        <v>30</v>
      </c>
      <c r="I29" s="21">
        <f>'Pomocný súbor'!L22</f>
        <v>30</v>
      </c>
      <c r="K29" s="8"/>
    </row>
    <row r="30" spans="1:11" x14ac:dyDescent="0.25">
      <c r="A30" s="26" t="s">
        <v>26</v>
      </c>
      <c r="B30" s="27" t="s">
        <v>126</v>
      </c>
      <c r="C30" s="15">
        <f>C31</f>
        <v>3068.31</v>
      </c>
      <c r="D30" s="15">
        <f>D31</f>
        <v>3247.98</v>
      </c>
      <c r="E30" s="28">
        <f>E31</f>
        <v>3679</v>
      </c>
      <c r="F30" s="15">
        <f t="shared" ref="F30:I30" si="18">F31</f>
        <v>3186.04</v>
      </c>
      <c r="G30" s="28">
        <f t="shared" si="18"/>
        <v>3680</v>
      </c>
      <c r="H30" s="28">
        <f t="shared" si="18"/>
        <v>3680</v>
      </c>
      <c r="I30" s="28">
        <f t="shared" si="18"/>
        <v>3680</v>
      </c>
      <c r="K30" s="8"/>
    </row>
    <row r="31" spans="1:11" x14ac:dyDescent="0.25">
      <c r="A31" s="59" t="s">
        <v>127</v>
      </c>
      <c r="B31" s="60"/>
      <c r="C31" s="17">
        <f>SUM(C32:C34)</f>
        <v>3068.31</v>
      </c>
      <c r="D31" s="17">
        <f>SUM(D32:D34)</f>
        <v>3247.98</v>
      </c>
      <c r="E31" s="18">
        <f>SUM(E32:E34)</f>
        <v>3679</v>
      </c>
      <c r="F31" s="17">
        <f t="shared" ref="F31:G31" si="19">SUM(F32:F34)</f>
        <v>3186.04</v>
      </c>
      <c r="G31" s="18">
        <f t="shared" si="19"/>
        <v>3680</v>
      </c>
      <c r="H31" s="18">
        <f t="shared" ref="H31:I31" si="20">SUM(H32:H34)</f>
        <v>3680</v>
      </c>
      <c r="I31" s="18">
        <f t="shared" si="20"/>
        <v>3680</v>
      </c>
      <c r="K31" s="8"/>
    </row>
    <row r="32" spans="1:11" x14ac:dyDescent="0.25">
      <c r="A32" s="19">
        <v>610</v>
      </c>
      <c r="B32" s="20" t="s">
        <v>116</v>
      </c>
      <c r="C32" s="21">
        <v>1791.71</v>
      </c>
      <c r="D32" s="21">
        <f>'Pomocný súbor'!F25</f>
        <v>1899.02</v>
      </c>
      <c r="E32" s="21">
        <f>'Pomocný súbor'!G25</f>
        <v>1600</v>
      </c>
      <c r="F32" s="21">
        <f>'Pomocný súbor'!H25</f>
        <v>2040.99</v>
      </c>
      <c r="G32" s="21">
        <f>'Pomocný súbor'!J25</f>
        <v>2000</v>
      </c>
      <c r="H32" s="21">
        <f>'Pomocný súbor'!K25</f>
        <v>2000</v>
      </c>
      <c r="I32" s="21">
        <f>'Pomocný súbor'!L25</f>
        <v>2000</v>
      </c>
      <c r="K32" s="8"/>
    </row>
    <row r="33" spans="1:11" x14ac:dyDescent="0.25">
      <c r="A33" s="19">
        <v>620</v>
      </c>
      <c r="B33" s="20" t="s">
        <v>117</v>
      </c>
      <c r="C33" s="21">
        <v>625.94000000000005</v>
      </c>
      <c r="D33" s="21">
        <f>'Pomocný súbor'!F26</f>
        <v>663.29</v>
      </c>
      <c r="E33" s="21">
        <f>'Pomocný súbor'!G26</f>
        <v>560</v>
      </c>
      <c r="F33" s="21">
        <f>'Pomocný súbor'!H26</f>
        <v>717.55</v>
      </c>
      <c r="G33" s="21">
        <f>'Pomocný súbor'!J26</f>
        <v>730</v>
      </c>
      <c r="H33" s="21">
        <f>'Pomocný súbor'!K26</f>
        <v>730</v>
      </c>
      <c r="I33" s="21">
        <f>'Pomocný súbor'!L26</f>
        <v>730</v>
      </c>
      <c r="K33" s="8"/>
    </row>
    <row r="34" spans="1:11" x14ac:dyDescent="0.25">
      <c r="A34" s="19">
        <v>630</v>
      </c>
      <c r="B34" s="20" t="s">
        <v>118</v>
      </c>
      <c r="C34" s="21">
        <v>650.66</v>
      </c>
      <c r="D34" s="21">
        <f>'Pomocný súbor'!F27</f>
        <v>685.67</v>
      </c>
      <c r="E34" s="21">
        <f>'Pomocný súbor'!G27</f>
        <v>1519</v>
      </c>
      <c r="F34" s="21">
        <f>'Pomocný súbor'!H27</f>
        <v>427.5</v>
      </c>
      <c r="G34" s="21">
        <f>'Pomocný súbor'!J27</f>
        <v>950</v>
      </c>
      <c r="H34" s="21">
        <f>'Pomocný súbor'!K27</f>
        <v>950</v>
      </c>
      <c r="I34" s="21">
        <f>'Pomocný súbor'!L27</f>
        <v>950</v>
      </c>
      <c r="K34" s="8"/>
    </row>
    <row r="35" spans="1:11" x14ac:dyDescent="0.25">
      <c r="A35" s="26" t="s">
        <v>29</v>
      </c>
      <c r="B35" s="29" t="s">
        <v>128</v>
      </c>
      <c r="C35" s="15">
        <f>SUM(C36:C38)</f>
        <v>1897.49</v>
      </c>
      <c r="D35" s="15">
        <f t="shared" ref="D35:G35" si="21">SUM(D36:D38)</f>
        <v>1811.86</v>
      </c>
      <c r="E35" s="15">
        <f t="shared" si="21"/>
        <v>5814</v>
      </c>
      <c r="F35" s="15">
        <f t="shared" si="21"/>
        <v>5814.18</v>
      </c>
      <c r="G35" s="15">
        <f t="shared" si="21"/>
        <v>0</v>
      </c>
      <c r="H35" s="15">
        <f t="shared" ref="H35" si="22">SUM(H36:H38)</f>
        <v>0</v>
      </c>
      <c r="I35" s="15">
        <f t="shared" ref="I35" si="23">SUM(I36:I38)</f>
        <v>0</v>
      </c>
      <c r="K35" s="8"/>
    </row>
    <row r="36" spans="1:11" x14ac:dyDescent="0.25">
      <c r="A36" s="19">
        <v>610</v>
      </c>
      <c r="B36" s="20" t="s">
        <v>116</v>
      </c>
      <c r="C36" s="21">
        <v>0</v>
      </c>
      <c r="D36" s="21">
        <f>'Pomocný súbor'!F30</f>
        <v>0</v>
      </c>
      <c r="E36" s="21">
        <f>'Pomocný súbor'!G30</f>
        <v>516</v>
      </c>
      <c r="F36" s="21">
        <f>'Pomocný súbor'!H30</f>
        <v>516</v>
      </c>
      <c r="G36" s="21">
        <f>'Pomocný súbor'!J30</f>
        <v>0</v>
      </c>
      <c r="H36" s="21">
        <f>'Pomocný súbor'!K30</f>
        <v>0</v>
      </c>
      <c r="I36" s="21">
        <f>'Pomocný súbor'!L30</f>
        <v>0</v>
      </c>
      <c r="K36" s="8"/>
    </row>
    <row r="37" spans="1:11" x14ac:dyDescent="0.25">
      <c r="A37" s="19" t="s">
        <v>129</v>
      </c>
      <c r="B37" s="20" t="s">
        <v>117</v>
      </c>
      <c r="C37" s="21">
        <v>56.3</v>
      </c>
      <c r="D37" s="21">
        <f>'Pomocný súbor'!F31</f>
        <v>97.29</v>
      </c>
      <c r="E37" s="21">
        <f>'Pomocný súbor'!G31</f>
        <v>187</v>
      </c>
      <c r="F37" s="21">
        <f>'Pomocný súbor'!H31</f>
        <v>186.73</v>
      </c>
      <c r="G37" s="21">
        <f>'Pomocný súbor'!J31</f>
        <v>0</v>
      </c>
      <c r="H37" s="21">
        <f>'Pomocný súbor'!K31</f>
        <v>0</v>
      </c>
      <c r="I37" s="21">
        <f>'Pomocný súbor'!L31</f>
        <v>0</v>
      </c>
      <c r="K37" s="8"/>
    </row>
    <row r="38" spans="1:11" x14ac:dyDescent="0.25">
      <c r="A38" s="19">
        <v>630</v>
      </c>
      <c r="B38" s="20" t="s">
        <v>118</v>
      </c>
      <c r="C38" s="21">
        <v>1841.19</v>
      </c>
      <c r="D38" s="21">
        <f>'Pomocný súbor'!F32</f>
        <v>1714.57</v>
      </c>
      <c r="E38" s="21">
        <f>'Pomocný súbor'!G32</f>
        <v>5111</v>
      </c>
      <c r="F38" s="21">
        <f>'Pomocný súbor'!H32</f>
        <v>5111.45</v>
      </c>
      <c r="G38" s="21">
        <f>'Pomocný súbor'!J32</f>
        <v>0</v>
      </c>
      <c r="H38" s="21">
        <f>'Pomocný súbor'!K32</f>
        <v>0</v>
      </c>
      <c r="I38" s="21">
        <f>'Pomocný súbor'!L32</f>
        <v>0</v>
      </c>
      <c r="K38" s="8"/>
    </row>
    <row r="39" spans="1:11" x14ac:dyDescent="0.25">
      <c r="A39" s="26" t="s">
        <v>32</v>
      </c>
      <c r="B39" s="27" t="s">
        <v>130</v>
      </c>
      <c r="C39" s="15">
        <f>C40</f>
        <v>210</v>
      </c>
      <c r="D39" s="15">
        <f>D40</f>
        <v>297.97000000000003</v>
      </c>
      <c r="E39" s="28">
        <f>E40</f>
        <v>161</v>
      </c>
      <c r="F39" s="15">
        <f t="shared" ref="F39:I39" si="24">F40</f>
        <v>161.4</v>
      </c>
      <c r="G39" s="28">
        <f t="shared" si="24"/>
        <v>0</v>
      </c>
      <c r="H39" s="28">
        <f t="shared" si="24"/>
        <v>0</v>
      </c>
      <c r="I39" s="28">
        <f t="shared" si="24"/>
        <v>0</v>
      </c>
      <c r="K39" s="8"/>
    </row>
    <row r="40" spans="1:11" x14ac:dyDescent="0.25">
      <c r="A40" s="59" t="s">
        <v>131</v>
      </c>
      <c r="B40" s="60"/>
      <c r="C40" s="17">
        <f>SUM(C41:C42)</f>
        <v>210</v>
      </c>
      <c r="D40" s="17">
        <f>SUM(D41:D42)</f>
        <v>297.97000000000003</v>
      </c>
      <c r="E40" s="18">
        <f>SUM(E41:E42)</f>
        <v>161</v>
      </c>
      <c r="F40" s="17">
        <f t="shared" ref="F40:G40" si="25">SUM(F41:F42)</f>
        <v>161.4</v>
      </c>
      <c r="G40" s="18">
        <f t="shared" si="25"/>
        <v>0</v>
      </c>
      <c r="H40" s="18">
        <f t="shared" ref="H40:I40" si="26">SUM(H41:H42)</f>
        <v>0</v>
      </c>
      <c r="I40" s="18">
        <f t="shared" si="26"/>
        <v>0</v>
      </c>
      <c r="K40" s="8"/>
    </row>
    <row r="41" spans="1:11" x14ac:dyDescent="0.25">
      <c r="A41" s="19">
        <v>620</v>
      </c>
      <c r="B41" s="20" t="s">
        <v>117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K41" s="8"/>
    </row>
    <row r="42" spans="1:11" x14ac:dyDescent="0.25">
      <c r="A42" s="19">
        <v>630</v>
      </c>
      <c r="B42" s="20" t="s">
        <v>118</v>
      </c>
      <c r="C42" s="21">
        <v>210</v>
      </c>
      <c r="D42" s="21">
        <f>'Pomocný súbor'!F35</f>
        <v>297.97000000000003</v>
      </c>
      <c r="E42" s="21">
        <f>'Pomocný súbor'!G35</f>
        <v>161</v>
      </c>
      <c r="F42" s="21">
        <f>'Pomocný súbor'!H35</f>
        <v>161.4</v>
      </c>
      <c r="G42" s="21">
        <f>'Pomocný súbor'!J35</f>
        <v>0</v>
      </c>
      <c r="H42" s="21">
        <f>'Pomocný súbor'!K35</f>
        <v>0</v>
      </c>
      <c r="I42" s="21">
        <f>'Pomocný súbor'!L35</f>
        <v>0</v>
      </c>
      <c r="K42" s="8"/>
    </row>
    <row r="43" spans="1:11" x14ac:dyDescent="0.25">
      <c r="A43" s="26" t="s">
        <v>35</v>
      </c>
      <c r="B43" s="27" t="s">
        <v>132</v>
      </c>
      <c r="C43" s="15">
        <f>C44</f>
        <v>4512.7299999999996</v>
      </c>
      <c r="D43" s="15">
        <f>D44</f>
        <v>5757.16</v>
      </c>
      <c r="E43" s="28">
        <f>E44</f>
        <v>6910</v>
      </c>
      <c r="F43" s="15">
        <f t="shared" ref="F43:I43" si="27">F44</f>
        <v>7433.72</v>
      </c>
      <c r="G43" s="28">
        <f t="shared" si="27"/>
        <v>6560</v>
      </c>
      <c r="H43" s="28">
        <f t="shared" si="27"/>
        <v>6560</v>
      </c>
      <c r="I43" s="28">
        <f t="shared" si="27"/>
        <v>6560</v>
      </c>
      <c r="K43" s="8"/>
    </row>
    <row r="44" spans="1:11" x14ac:dyDescent="0.25">
      <c r="A44" s="59" t="s">
        <v>133</v>
      </c>
      <c r="B44" s="60"/>
      <c r="C44" s="17">
        <f>SUM(C45:C46)</f>
        <v>4512.7299999999996</v>
      </c>
      <c r="D44" s="17">
        <f>SUM(D45:D46)</f>
        <v>5757.16</v>
      </c>
      <c r="E44" s="18">
        <f>SUM(E45:E46)</f>
        <v>6910</v>
      </c>
      <c r="F44" s="17">
        <f t="shared" ref="F44:G44" si="28">SUM(F45:F46)</f>
        <v>7433.72</v>
      </c>
      <c r="G44" s="18">
        <f t="shared" si="28"/>
        <v>6560</v>
      </c>
      <c r="H44" s="18">
        <f t="shared" ref="H44:I44" si="29">SUM(H45:H46)</f>
        <v>6560</v>
      </c>
      <c r="I44" s="18">
        <f t="shared" si="29"/>
        <v>6560</v>
      </c>
      <c r="K44" s="8"/>
    </row>
    <row r="45" spans="1:11" x14ac:dyDescent="0.25">
      <c r="A45" s="19">
        <v>620</v>
      </c>
      <c r="B45" s="20" t="s">
        <v>117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8"/>
    </row>
    <row r="46" spans="1:11" x14ac:dyDescent="0.25">
      <c r="A46" s="19">
        <v>630</v>
      </c>
      <c r="B46" s="20" t="s">
        <v>118</v>
      </c>
      <c r="C46" s="21">
        <v>4512.7299999999996</v>
      </c>
      <c r="D46" s="21">
        <f>'Pomocný súbor'!F38</f>
        <v>5757.16</v>
      </c>
      <c r="E46" s="21">
        <f>'Pomocný súbor'!G38</f>
        <v>6910</v>
      </c>
      <c r="F46" s="21">
        <f>'Pomocný súbor'!H38</f>
        <v>7433.72</v>
      </c>
      <c r="G46" s="21">
        <f>'Pomocný súbor'!J38</f>
        <v>6560</v>
      </c>
      <c r="H46" s="21">
        <f>'Pomocný súbor'!K38</f>
        <v>6560</v>
      </c>
      <c r="I46" s="21">
        <f>'Pomocný súbor'!L38</f>
        <v>6560</v>
      </c>
      <c r="K46" s="8"/>
    </row>
    <row r="47" spans="1:11" x14ac:dyDescent="0.25">
      <c r="A47" s="26" t="s">
        <v>38</v>
      </c>
      <c r="B47" s="27" t="s">
        <v>134</v>
      </c>
      <c r="C47" s="15">
        <f t="shared" ref="C47:I48" si="30">C48</f>
        <v>1710.72</v>
      </c>
      <c r="D47" s="15">
        <f t="shared" si="30"/>
        <v>0</v>
      </c>
      <c r="E47" s="28">
        <f t="shared" si="30"/>
        <v>1000</v>
      </c>
      <c r="F47" s="15">
        <f t="shared" si="30"/>
        <v>356.4</v>
      </c>
      <c r="G47" s="28">
        <f t="shared" si="30"/>
        <v>1000</v>
      </c>
      <c r="H47" s="28">
        <f t="shared" si="30"/>
        <v>1000</v>
      </c>
      <c r="I47" s="28">
        <f t="shared" si="30"/>
        <v>1000</v>
      </c>
      <c r="K47" s="8"/>
    </row>
    <row r="48" spans="1:11" x14ac:dyDescent="0.25">
      <c r="A48" s="59" t="s">
        <v>135</v>
      </c>
      <c r="B48" s="60"/>
      <c r="C48" s="17">
        <f t="shared" si="30"/>
        <v>1710.72</v>
      </c>
      <c r="D48" s="17">
        <f t="shared" si="30"/>
        <v>0</v>
      </c>
      <c r="E48" s="18">
        <f t="shared" si="30"/>
        <v>1000</v>
      </c>
      <c r="F48" s="17">
        <f t="shared" si="30"/>
        <v>356.4</v>
      </c>
      <c r="G48" s="18">
        <f t="shared" si="30"/>
        <v>1000</v>
      </c>
      <c r="H48" s="18">
        <f t="shared" si="30"/>
        <v>1000</v>
      </c>
      <c r="I48" s="18">
        <f t="shared" si="30"/>
        <v>1000</v>
      </c>
      <c r="K48" s="8"/>
    </row>
    <row r="49" spans="1:11" x14ac:dyDescent="0.25">
      <c r="A49" s="19">
        <v>630</v>
      </c>
      <c r="B49" s="20" t="s">
        <v>118</v>
      </c>
      <c r="C49" s="21">
        <v>1710.72</v>
      </c>
      <c r="D49" s="21">
        <f>'Pomocný súbor'!F41</f>
        <v>0</v>
      </c>
      <c r="E49" s="21">
        <f>'Pomocný súbor'!G41</f>
        <v>1000</v>
      </c>
      <c r="F49" s="21">
        <f>'Pomocný súbor'!H41</f>
        <v>356.4</v>
      </c>
      <c r="G49" s="21">
        <f>'Pomocný súbor'!J41</f>
        <v>1000</v>
      </c>
      <c r="H49" s="21">
        <f>'Pomocný súbor'!K41</f>
        <v>1000</v>
      </c>
      <c r="I49" s="21">
        <f>'Pomocný súbor'!L41</f>
        <v>1000</v>
      </c>
      <c r="K49" s="8"/>
    </row>
    <row r="50" spans="1:11" x14ac:dyDescent="0.25">
      <c r="A50" s="26" t="s">
        <v>41</v>
      </c>
      <c r="B50" s="27" t="s">
        <v>136</v>
      </c>
      <c r="C50" s="15">
        <f>SUM(C51,C53)</f>
        <v>4791.92</v>
      </c>
      <c r="D50" s="15">
        <f>SUM(D51,D53)</f>
        <v>437.22</v>
      </c>
      <c r="E50" s="28">
        <f>E53</f>
        <v>500</v>
      </c>
      <c r="F50" s="15">
        <f>F53</f>
        <v>437.22</v>
      </c>
      <c r="G50" s="28">
        <f>G53</f>
        <v>500</v>
      </c>
      <c r="H50" s="28">
        <f t="shared" ref="H50:I50" si="31">H53</f>
        <v>500</v>
      </c>
      <c r="I50" s="28">
        <f t="shared" si="31"/>
        <v>500</v>
      </c>
      <c r="K50" s="8"/>
    </row>
    <row r="51" spans="1:11" x14ac:dyDescent="0.25">
      <c r="A51" s="59" t="s">
        <v>137</v>
      </c>
      <c r="B51" s="60"/>
      <c r="C51" s="17">
        <f t="shared" ref="C51:I53" si="32">C52</f>
        <v>4354.7</v>
      </c>
      <c r="D51" s="17">
        <f t="shared" si="32"/>
        <v>0</v>
      </c>
      <c r="E51" s="18">
        <f t="shared" si="32"/>
        <v>0</v>
      </c>
      <c r="F51" s="17">
        <f t="shared" si="32"/>
        <v>0</v>
      </c>
      <c r="G51" s="18">
        <f t="shared" si="32"/>
        <v>0</v>
      </c>
      <c r="H51" s="18">
        <f t="shared" si="32"/>
        <v>0</v>
      </c>
      <c r="I51" s="18">
        <f t="shared" si="32"/>
        <v>0</v>
      </c>
      <c r="K51" s="8"/>
    </row>
    <row r="52" spans="1:11" x14ac:dyDescent="0.25">
      <c r="A52" s="19">
        <v>630</v>
      </c>
      <c r="B52" s="20" t="s">
        <v>118</v>
      </c>
      <c r="C52" s="21">
        <v>4354.7</v>
      </c>
      <c r="D52" s="21">
        <f>'Pomocný súbor'!F44</f>
        <v>0</v>
      </c>
      <c r="E52" s="21">
        <f>'Pomocný súbor'!G44</f>
        <v>0</v>
      </c>
      <c r="F52" s="21">
        <f>'Pomocný súbor'!H44</f>
        <v>0</v>
      </c>
      <c r="G52" s="21">
        <f>'Pomocný súbor'!J44</f>
        <v>0</v>
      </c>
      <c r="H52" s="21">
        <f>'Pomocný súbor'!K44</f>
        <v>0</v>
      </c>
      <c r="I52" s="21">
        <f>'Pomocný súbor'!L44</f>
        <v>0</v>
      </c>
      <c r="K52" s="8"/>
    </row>
    <row r="53" spans="1:11" x14ac:dyDescent="0.25">
      <c r="A53" s="59" t="s">
        <v>138</v>
      </c>
      <c r="B53" s="60"/>
      <c r="C53" s="17">
        <f t="shared" si="32"/>
        <v>437.22</v>
      </c>
      <c r="D53" s="17">
        <f t="shared" si="32"/>
        <v>437.22</v>
      </c>
      <c r="E53" s="18">
        <f t="shared" si="32"/>
        <v>500</v>
      </c>
      <c r="F53" s="17">
        <f t="shared" si="32"/>
        <v>437.22</v>
      </c>
      <c r="G53" s="18">
        <f t="shared" si="32"/>
        <v>500</v>
      </c>
      <c r="H53" s="18">
        <f t="shared" si="32"/>
        <v>500</v>
      </c>
      <c r="I53" s="18">
        <f t="shared" si="32"/>
        <v>500</v>
      </c>
      <c r="K53" s="8"/>
    </row>
    <row r="54" spans="1:11" x14ac:dyDescent="0.25">
      <c r="A54" s="19">
        <v>630</v>
      </c>
      <c r="B54" s="20" t="s">
        <v>118</v>
      </c>
      <c r="C54" s="21">
        <v>437.22</v>
      </c>
      <c r="D54" s="21">
        <f>'Pomocný súbor'!F45</f>
        <v>437.22</v>
      </c>
      <c r="E54" s="21">
        <f>'Pomocný súbor'!G45</f>
        <v>500</v>
      </c>
      <c r="F54" s="21">
        <f>'Pomocný súbor'!H45</f>
        <v>437.22</v>
      </c>
      <c r="G54" s="21">
        <f>'Pomocný súbor'!J45</f>
        <v>500</v>
      </c>
      <c r="H54" s="21">
        <f>'Pomocný súbor'!K45</f>
        <v>500</v>
      </c>
      <c r="I54" s="21">
        <f>'Pomocný súbor'!L45</f>
        <v>500</v>
      </c>
      <c r="K54" s="8"/>
    </row>
    <row r="55" spans="1:11" x14ac:dyDescent="0.25">
      <c r="A55" s="26" t="s">
        <v>45</v>
      </c>
      <c r="B55" s="27" t="s">
        <v>139</v>
      </c>
      <c r="C55" s="15">
        <f>SUM(C56,C59)</f>
        <v>32637.059999999998</v>
      </c>
      <c r="D55" s="15">
        <f>SUM(D56,D59)</f>
        <v>24948.720000000001</v>
      </c>
      <c r="E55" s="15">
        <f t="shared" ref="E55:G55" si="33">SUM(E56,E59)</f>
        <v>16931</v>
      </c>
      <c r="F55" s="15">
        <f t="shared" si="33"/>
        <v>1757.64</v>
      </c>
      <c r="G55" s="15">
        <f t="shared" si="33"/>
        <v>56902</v>
      </c>
      <c r="H55" s="15">
        <f t="shared" ref="H55:I55" si="34">SUM(H56,H59)</f>
        <v>203217</v>
      </c>
      <c r="I55" s="15">
        <f t="shared" si="34"/>
        <v>256827</v>
      </c>
      <c r="K55" s="8"/>
    </row>
    <row r="56" spans="1:11" x14ac:dyDescent="0.25">
      <c r="A56" s="59" t="s">
        <v>140</v>
      </c>
      <c r="B56" s="60"/>
      <c r="C56" s="17">
        <f>SUM(C57:C58)</f>
        <v>32637.059999999998</v>
      </c>
      <c r="D56" s="17">
        <f>SUM(D57:D58)</f>
        <v>24948.720000000001</v>
      </c>
      <c r="E56" s="18">
        <f>SUM(E57:E58)</f>
        <v>15931</v>
      </c>
      <c r="F56" s="17">
        <f t="shared" ref="F56:G56" si="35">SUM(F57:F58)</f>
        <v>1757.64</v>
      </c>
      <c r="G56" s="18">
        <f t="shared" si="35"/>
        <v>55902</v>
      </c>
      <c r="H56" s="18">
        <f t="shared" ref="H56:I56" si="36">SUM(H57:H58)</f>
        <v>202217</v>
      </c>
      <c r="I56" s="18">
        <f t="shared" si="36"/>
        <v>255827</v>
      </c>
      <c r="K56" s="8"/>
    </row>
    <row r="57" spans="1:11" x14ac:dyDescent="0.25">
      <c r="A57" s="19">
        <v>620</v>
      </c>
      <c r="B57" s="20" t="s">
        <v>117</v>
      </c>
      <c r="C57" s="21">
        <v>161.80000000000001</v>
      </c>
      <c r="D57" s="21">
        <f>'Pomocný súbor'!F48</f>
        <v>0</v>
      </c>
      <c r="E57" s="21">
        <f>'Pomocný súbor'!G48</f>
        <v>560</v>
      </c>
      <c r="F57" s="21">
        <f>'Pomocný súbor'!H48</f>
        <v>0</v>
      </c>
      <c r="G57" s="21">
        <f>'Pomocný súbor'!J48</f>
        <v>560</v>
      </c>
      <c r="H57" s="21">
        <f>'Pomocný súbor'!K48</f>
        <v>560</v>
      </c>
      <c r="I57" s="21">
        <f>'Pomocný súbor'!L48</f>
        <v>560</v>
      </c>
      <c r="K57" s="8"/>
    </row>
    <row r="58" spans="1:11" x14ac:dyDescent="0.25">
      <c r="A58" s="19">
        <v>630</v>
      </c>
      <c r="B58" s="20" t="s">
        <v>118</v>
      </c>
      <c r="C58" s="21">
        <v>32475.26</v>
      </c>
      <c r="D58" s="21">
        <f>'Pomocný súbor'!F49</f>
        <v>24948.720000000001</v>
      </c>
      <c r="E58" s="21">
        <f>'Pomocný súbor'!G49</f>
        <v>15371</v>
      </c>
      <c r="F58" s="21">
        <f>'Pomocný súbor'!H49</f>
        <v>1757.64</v>
      </c>
      <c r="G58" s="21">
        <f>'Pomocný súbor'!J49</f>
        <v>55342</v>
      </c>
      <c r="H58" s="21">
        <f>'Pomocný súbor'!K49</f>
        <v>201657</v>
      </c>
      <c r="I58" s="21">
        <f>'Pomocný súbor'!L49</f>
        <v>255267</v>
      </c>
      <c r="K58" s="8"/>
    </row>
    <row r="59" spans="1:11" x14ac:dyDescent="0.25">
      <c r="A59" s="59" t="s">
        <v>141</v>
      </c>
      <c r="B59" s="60"/>
      <c r="C59" s="17">
        <f>C60</f>
        <v>0</v>
      </c>
      <c r="D59" s="17">
        <f>D60</f>
        <v>0</v>
      </c>
      <c r="E59" s="18">
        <f>E60</f>
        <v>1000</v>
      </c>
      <c r="F59" s="17">
        <f t="shared" ref="F59:I59" si="37">F60</f>
        <v>0</v>
      </c>
      <c r="G59" s="18">
        <f t="shared" si="37"/>
        <v>1000</v>
      </c>
      <c r="H59" s="18">
        <f t="shared" si="37"/>
        <v>1000</v>
      </c>
      <c r="I59" s="18">
        <f t="shared" si="37"/>
        <v>1000</v>
      </c>
      <c r="K59" s="8"/>
    </row>
    <row r="60" spans="1:11" x14ac:dyDescent="0.25">
      <c r="A60" s="19">
        <v>630</v>
      </c>
      <c r="B60" s="20" t="s">
        <v>118</v>
      </c>
      <c r="C60" s="21">
        <v>0</v>
      </c>
      <c r="D60" s="21">
        <f>'Pomocný súbor'!F50</f>
        <v>0</v>
      </c>
      <c r="E60" s="21">
        <f>'Pomocný súbor'!G50</f>
        <v>1000</v>
      </c>
      <c r="F60" s="21">
        <f>'Pomocný súbor'!H50</f>
        <v>0</v>
      </c>
      <c r="G60" s="21">
        <f>'Pomocný súbor'!J50</f>
        <v>1000</v>
      </c>
      <c r="H60" s="21">
        <f>'Pomocný súbor'!K50</f>
        <v>1000</v>
      </c>
      <c r="I60" s="21">
        <f>'Pomocný súbor'!L50</f>
        <v>1000</v>
      </c>
      <c r="K60" s="8"/>
    </row>
    <row r="61" spans="1:11" x14ac:dyDescent="0.25">
      <c r="A61" s="26" t="s">
        <v>49</v>
      </c>
      <c r="B61" s="30" t="s">
        <v>142</v>
      </c>
      <c r="C61" s="15">
        <f>C62</f>
        <v>17667.12</v>
      </c>
      <c r="D61" s="15">
        <f>D62</f>
        <v>28323.96</v>
      </c>
      <c r="E61" s="28">
        <f>E62</f>
        <v>23577</v>
      </c>
      <c r="F61" s="15">
        <f t="shared" ref="F61:I61" si="38">F62</f>
        <v>20318.27</v>
      </c>
      <c r="G61" s="28">
        <f t="shared" si="38"/>
        <v>9500</v>
      </c>
      <c r="H61" s="28">
        <f t="shared" si="38"/>
        <v>9500</v>
      </c>
      <c r="I61" s="28">
        <f t="shared" si="38"/>
        <v>9500</v>
      </c>
      <c r="K61" s="8"/>
    </row>
    <row r="62" spans="1:11" x14ac:dyDescent="0.25">
      <c r="A62" s="59" t="s">
        <v>121</v>
      </c>
      <c r="B62" s="60"/>
      <c r="C62" s="17">
        <f>SUM(C63:C66)</f>
        <v>17667.12</v>
      </c>
      <c r="D62" s="17">
        <f>SUM(D63:D66)</f>
        <v>28323.96</v>
      </c>
      <c r="E62" s="18">
        <f t="shared" ref="E62:G62" si="39">SUM(E63:E66)</f>
        <v>23577</v>
      </c>
      <c r="F62" s="17">
        <f t="shared" si="39"/>
        <v>20318.27</v>
      </c>
      <c r="G62" s="18">
        <f t="shared" si="39"/>
        <v>9500</v>
      </c>
      <c r="H62" s="18">
        <f t="shared" ref="H62:I62" si="40">SUM(H63:H66)</f>
        <v>9500</v>
      </c>
      <c r="I62" s="18">
        <f t="shared" si="40"/>
        <v>9500</v>
      </c>
      <c r="K62" s="8"/>
    </row>
    <row r="63" spans="1:11" x14ac:dyDescent="0.25">
      <c r="A63" s="19">
        <v>610</v>
      </c>
      <c r="B63" s="20" t="s">
        <v>116</v>
      </c>
      <c r="C63" s="21">
        <v>14608.38</v>
      </c>
      <c r="D63" s="21">
        <f>'Pomocný súbor'!F53</f>
        <v>19936.580000000002</v>
      </c>
      <c r="E63" s="21">
        <f>'Pomocný súbor'!G53</f>
        <v>14077</v>
      </c>
      <c r="F63" s="21">
        <f>'Pomocný súbor'!H53</f>
        <v>14603.16</v>
      </c>
      <c r="G63" s="21">
        <f>'Pomocný súbor'!J53</f>
        <v>0</v>
      </c>
      <c r="H63" s="21">
        <f>'Pomocný súbor'!K53</f>
        <v>0</v>
      </c>
      <c r="I63" s="21">
        <f>'Pomocný súbor'!L53</f>
        <v>0</v>
      </c>
      <c r="K63" s="8"/>
    </row>
    <row r="64" spans="1:11" x14ac:dyDescent="0.25">
      <c r="A64" s="19">
        <v>620</v>
      </c>
      <c r="B64" s="20" t="s">
        <v>117</v>
      </c>
      <c r="C64" s="21">
        <v>466.03</v>
      </c>
      <c r="D64" s="21">
        <f>'Pomocný súbor'!F54</f>
        <v>0</v>
      </c>
      <c r="E64" s="21">
        <f>'Pomocný súbor'!G54</f>
        <v>0</v>
      </c>
      <c r="F64" s="21">
        <f>'Pomocný súbor'!H54</f>
        <v>0</v>
      </c>
      <c r="G64" s="21">
        <f>'Pomocný súbor'!J54</f>
        <v>0</v>
      </c>
      <c r="H64" s="21">
        <f>'Pomocný súbor'!K54</f>
        <v>0</v>
      </c>
      <c r="I64" s="21">
        <f>'Pomocný súbor'!L54</f>
        <v>0</v>
      </c>
      <c r="K64" s="8"/>
    </row>
    <row r="65" spans="1:11" x14ac:dyDescent="0.25">
      <c r="A65" s="19">
        <v>630</v>
      </c>
      <c r="B65" s="20" t="s">
        <v>118</v>
      </c>
      <c r="C65" s="21">
        <v>2592.71</v>
      </c>
      <c r="D65" s="21">
        <f>'Pomocný súbor'!F55</f>
        <v>8387.3799999999992</v>
      </c>
      <c r="E65" s="21">
        <f>'Pomocný súbor'!G55</f>
        <v>9500</v>
      </c>
      <c r="F65" s="21">
        <f>'Pomocný súbor'!H55</f>
        <v>5715.11</v>
      </c>
      <c r="G65" s="21">
        <f>'Pomocný súbor'!J55</f>
        <v>9500</v>
      </c>
      <c r="H65" s="21">
        <f>'Pomocný súbor'!K55</f>
        <v>9500</v>
      </c>
      <c r="I65" s="21">
        <f>'Pomocný súbor'!L55</f>
        <v>9500</v>
      </c>
      <c r="K65" s="8"/>
    </row>
    <row r="66" spans="1:11" x14ac:dyDescent="0.25">
      <c r="A66" s="19">
        <v>640</v>
      </c>
      <c r="B66" s="20" t="s">
        <v>119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K66" s="8"/>
    </row>
    <row r="67" spans="1:11" x14ac:dyDescent="0.25">
      <c r="A67" s="26" t="s">
        <v>51</v>
      </c>
      <c r="B67" s="30" t="s">
        <v>143</v>
      </c>
      <c r="C67" s="15">
        <f>SUM(C68,C70,C72)</f>
        <v>50217.25</v>
      </c>
      <c r="D67" s="15">
        <f>SUM(D68,D70,D72)</f>
        <v>41548.93</v>
      </c>
      <c r="E67" s="28">
        <f>SUM(E68,E70,E72)</f>
        <v>52550</v>
      </c>
      <c r="F67" s="15">
        <f t="shared" ref="F67:G67" si="41">SUM(F68,F70,F72)</f>
        <v>61927.199999999997</v>
      </c>
      <c r="G67" s="28">
        <f t="shared" si="41"/>
        <v>61350</v>
      </c>
      <c r="H67" s="28">
        <f t="shared" ref="H67:I67" si="42">SUM(H68,H70,H72)</f>
        <v>61350</v>
      </c>
      <c r="I67" s="28">
        <f t="shared" si="42"/>
        <v>61350</v>
      </c>
      <c r="K67" s="8"/>
    </row>
    <row r="68" spans="1:11" x14ac:dyDescent="0.25">
      <c r="A68" s="59" t="s">
        <v>144</v>
      </c>
      <c r="B68" s="60"/>
      <c r="C68" s="17">
        <f>C69</f>
        <v>45913.58</v>
      </c>
      <c r="D68" s="17">
        <f>D69</f>
        <v>39855.42</v>
      </c>
      <c r="E68" s="18">
        <f>E69</f>
        <v>33900</v>
      </c>
      <c r="F68" s="17">
        <f t="shared" ref="F68:I68" si="43">F69</f>
        <v>60598.03</v>
      </c>
      <c r="G68" s="18">
        <f t="shared" si="43"/>
        <v>44700</v>
      </c>
      <c r="H68" s="18">
        <f t="shared" si="43"/>
        <v>44700</v>
      </c>
      <c r="I68" s="18">
        <f t="shared" si="43"/>
        <v>44700</v>
      </c>
      <c r="K68" s="8"/>
    </row>
    <row r="69" spans="1:11" x14ac:dyDescent="0.25">
      <c r="A69" s="19">
        <v>630</v>
      </c>
      <c r="B69" s="20" t="s">
        <v>118</v>
      </c>
      <c r="C69" s="21">
        <v>45913.58</v>
      </c>
      <c r="D69" s="21">
        <f>'Pomocný súbor'!F58</f>
        <v>39855.42</v>
      </c>
      <c r="E69" s="21">
        <f>'Pomocný súbor'!G58</f>
        <v>33900</v>
      </c>
      <c r="F69" s="21">
        <f>'Pomocný súbor'!H58+15000</f>
        <v>60598.03</v>
      </c>
      <c r="G69" s="21">
        <f>'Pomocný súbor'!J58</f>
        <v>44700</v>
      </c>
      <c r="H69" s="21">
        <f>'Pomocný súbor'!K58</f>
        <v>44700</v>
      </c>
      <c r="I69" s="21">
        <f>'Pomocný súbor'!L58</f>
        <v>44700</v>
      </c>
      <c r="K69" s="8"/>
    </row>
    <row r="70" spans="1:11" x14ac:dyDescent="0.25">
      <c r="A70" s="59" t="s">
        <v>145</v>
      </c>
      <c r="B70" s="60"/>
      <c r="C70" s="17">
        <f>C71</f>
        <v>0</v>
      </c>
      <c r="D70" s="17">
        <f>D71</f>
        <v>0</v>
      </c>
      <c r="E70" s="18">
        <f>E71</f>
        <v>11100</v>
      </c>
      <c r="F70" s="17">
        <f t="shared" ref="F70:I70" si="44">F71</f>
        <v>0</v>
      </c>
      <c r="G70" s="18">
        <f t="shared" si="44"/>
        <v>8400</v>
      </c>
      <c r="H70" s="18">
        <f t="shared" si="44"/>
        <v>8400</v>
      </c>
      <c r="I70" s="18">
        <f t="shared" si="44"/>
        <v>8400</v>
      </c>
      <c r="K70" s="8"/>
    </row>
    <row r="71" spans="1:11" x14ac:dyDescent="0.25">
      <c r="A71" s="19">
        <v>630</v>
      </c>
      <c r="B71" s="20" t="s">
        <v>118</v>
      </c>
      <c r="C71" s="21">
        <v>0</v>
      </c>
      <c r="D71" s="21">
        <f>'Pomocný súbor'!F59</f>
        <v>0</v>
      </c>
      <c r="E71" s="21">
        <f>'Pomocný súbor'!G59</f>
        <v>11100</v>
      </c>
      <c r="F71" s="21">
        <f>'Pomocný súbor'!H59</f>
        <v>0</v>
      </c>
      <c r="G71" s="21">
        <f>'Pomocný súbor'!J59</f>
        <v>8400</v>
      </c>
      <c r="H71" s="21">
        <f>'Pomocný súbor'!K59</f>
        <v>8400</v>
      </c>
      <c r="I71" s="21">
        <f>'Pomocný súbor'!L59</f>
        <v>8400</v>
      </c>
      <c r="K71" s="8"/>
    </row>
    <row r="72" spans="1:11" x14ac:dyDescent="0.25">
      <c r="A72" s="59" t="s">
        <v>146</v>
      </c>
      <c r="B72" s="60"/>
      <c r="C72" s="17">
        <f>C73</f>
        <v>4303.67</v>
      </c>
      <c r="D72" s="17">
        <f>D73</f>
        <v>1693.51</v>
      </c>
      <c r="E72" s="18">
        <f>E73</f>
        <v>7550</v>
      </c>
      <c r="F72" s="17">
        <f t="shared" ref="F72:I72" si="45">F73</f>
        <v>1329.17</v>
      </c>
      <c r="G72" s="18">
        <f t="shared" si="45"/>
        <v>8250</v>
      </c>
      <c r="H72" s="18">
        <f t="shared" si="45"/>
        <v>8250</v>
      </c>
      <c r="I72" s="18">
        <f t="shared" si="45"/>
        <v>8250</v>
      </c>
      <c r="K72" s="8"/>
    </row>
    <row r="73" spans="1:11" x14ac:dyDescent="0.25">
      <c r="A73" s="19">
        <v>630</v>
      </c>
      <c r="B73" s="20" t="s">
        <v>118</v>
      </c>
      <c r="C73" s="21">
        <v>4303.67</v>
      </c>
      <c r="D73" s="21">
        <f>'Pomocný súbor'!F60</f>
        <v>1693.51</v>
      </c>
      <c r="E73" s="21">
        <f>'Pomocný súbor'!G60</f>
        <v>7550</v>
      </c>
      <c r="F73" s="21">
        <f>'Pomocný súbor'!H60</f>
        <v>1329.17</v>
      </c>
      <c r="G73" s="21">
        <f>'Pomocný súbor'!J60</f>
        <v>8250</v>
      </c>
      <c r="H73" s="21">
        <f>'Pomocný súbor'!K60</f>
        <v>8250</v>
      </c>
      <c r="I73" s="21">
        <f>'Pomocný súbor'!L60</f>
        <v>8250</v>
      </c>
      <c r="K73" s="8"/>
    </row>
    <row r="74" spans="1:11" x14ac:dyDescent="0.25">
      <c r="A74" s="26" t="s">
        <v>56</v>
      </c>
      <c r="B74" s="27" t="s">
        <v>147</v>
      </c>
      <c r="C74" s="15">
        <f>C75</f>
        <v>35197.17</v>
      </c>
      <c r="D74" s="15">
        <f>D75</f>
        <v>36857.26</v>
      </c>
      <c r="E74" s="28">
        <f>E75</f>
        <v>42226</v>
      </c>
      <c r="F74" s="15">
        <f t="shared" ref="F74:I74" si="46">F75</f>
        <v>30338.89</v>
      </c>
      <c r="G74" s="28">
        <f t="shared" si="46"/>
        <v>45722</v>
      </c>
      <c r="H74" s="28">
        <f t="shared" si="46"/>
        <v>45722</v>
      </c>
      <c r="I74" s="28">
        <f t="shared" si="46"/>
        <v>45722</v>
      </c>
      <c r="K74" s="8"/>
    </row>
    <row r="75" spans="1:11" x14ac:dyDescent="0.25">
      <c r="A75" s="59" t="s">
        <v>148</v>
      </c>
      <c r="B75" s="60"/>
      <c r="C75" s="17">
        <f>SUM(C76:C79)</f>
        <v>35197.17</v>
      </c>
      <c r="D75" s="17">
        <f>SUM(D76:D79)</f>
        <v>36857.26</v>
      </c>
      <c r="E75" s="18">
        <f t="shared" ref="E75:G75" si="47">SUM(E76:E79)</f>
        <v>42226</v>
      </c>
      <c r="F75" s="17">
        <f t="shared" si="47"/>
        <v>30338.89</v>
      </c>
      <c r="G75" s="18">
        <f t="shared" si="47"/>
        <v>45722</v>
      </c>
      <c r="H75" s="18">
        <f t="shared" ref="H75:I75" si="48">SUM(H76:H79)</f>
        <v>45722</v>
      </c>
      <c r="I75" s="18">
        <f t="shared" si="48"/>
        <v>45722</v>
      </c>
      <c r="K75" s="8"/>
    </row>
    <row r="76" spans="1:11" x14ac:dyDescent="0.25">
      <c r="A76" s="19">
        <v>610</v>
      </c>
      <c r="B76" s="20" t="s">
        <v>116</v>
      </c>
      <c r="C76" s="21">
        <v>5026.3999999999996</v>
      </c>
      <c r="D76" s="21">
        <f>'Pomocný súbor'!F63</f>
        <v>5200.6499999999996</v>
      </c>
      <c r="E76" s="21">
        <f>'Pomocný súbor'!G63</f>
        <v>5006</v>
      </c>
      <c r="F76" s="21">
        <f>'Pomocný súbor'!H63</f>
        <v>5922.95</v>
      </c>
      <c r="G76" s="21">
        <f>'Pomocný súbor'!J63</f>
        <v>7000</v>
      </c>
      <c r="H76" s="21">
        <f>'Pomocný súbor'!K63</f>
        <v>7000</v>
      </c>
      <c r="I76" s="21">
        <f>'Pomocný súbor'!L63</f>
        <v>7000</v>
      </c>
      <c r="K76" s="8"/>
    </row>
    <row r="77" spans="1:11" x14ac:dyDescent="0.25">
      <c r="A77" s="19">
        <v>620</v>
      </c>
      <c r="B77" s="20" t="s">
        <v>117</v>
      </c>
      <c r="C77" s="21">
        <v>1839.79</v>
      </c>
      <c r="D77" s="21">
        <f>'Pomocný súbor'!F64</f>
        <v>1916.34</v>
      </c>
      <c r="E77" s="21">
        <f>'Pomocný súbor'!G64</f>
        <v>2185</v>
      </c>
      <c r="F77" s="21">
        <f>'Pomocný súbor'!H64</f>
        <v>2177.31</v>
      </c>
      <c r="G77" s="21">
        <f>'Pomocný súbor'!J64</f>
        <v>2339</v>
      </c>
      <c r="H77" s="21">
        <f>'Pomocný súbor'!K64</f>
        <v>2339</v>
      </c>
      <c r="I77" s="21">
        <f>'Pomocný súbor'!L64</f>
        <v>2339</v>
      </c>
      <c r="K77" s="8"/>
    </row>
    <row r="78" spans="1:11" x14ac:dyDescent="0.25">
      <c r="A78" s="19">
        <v>630</v>
      </c>
      <c r="B78" s="20" t="s">
        <v>118</v>
      </c>
      <c r="C78" s="21">
        <v>28330.98</v>
      </c>
      <c r="D78" s="21">
        <f>'Pomocný súbor'!F65</f>
        <v>29740.27</v>
      </c>
      <c r="E78" s="21">
        <f>'Pomocný súbor'!G65</f>
        <v>35035</v>
      </c>
      <c r="F78" s="21">
        <f>'Pomocný súbor'!H65</f>
        <v>22238.63</v>
      </c>
      <c r="G78" s="21">
        <f>'Pomocný súbor'!J65</f>
        <v>36383</v>
      </c>
      <c r="H78" s="21">
        <f>'Pomocný súbor'!K65</f>
        <v>36383</v>
      </c>
      <c r="I78" s="21">
        <f>'Pomocný súbor'!L65</f>
        <v>36383</v>
      </c>
      <c r="K78" s="8"/>
    </row>
    <row r="79" spans="1:11" x14ac:dyDescent="0.25">
      <c r="A79" s="19">
        <v>640</v>
      </c>
      <c r="B79" s="20" t="s">
        <v>119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K79" s="8"/>
    </row>
    <row r="80" spans="1:11" x14ac:dyDescent="0.25">
      <c r="A80" s="26" t="s">
        <v>59</v>
      </c>
      <c r="B80" s="30" t="s">
        <v>149</v>
      </c>
      <c r="C80" s="15">
        <f t="shared" ref="C80:I81" si="49">C81</f>
        <v>0</v>
      </c>
      <c r="D80" s="15">
        <f t="shared" si="49"/>
        <v>60</v>
      </c>
      <c r="E80" s="28">
        <f t="shared" si="49"/>
        <v>0</v>
      </c>
      <c r="F80" s="15">
        <f t="shared" si="49"/>
        <v>0</v>
      </c>
      <c r="G80" s="28">
        <f t="shared" si="49"/>
        <v>0</v>
      </c>
      <c r="H80" s="28">
        <f t="shared" si="49"/>
        <v>0</v>
      </c>
      <c r="I80" s="28">
        <f t="shared" si="49"/>
        <v>0</v>
      </c>
      <c r="K80" s="8"/>
    </row>
    <row r="81" spans="1:11" x14ac:dyDescent="0.25">
      <c r="A81" s="59" t="s">
        <v>150</v>
      </c>
      <c r="B81" s="60"/>
      <c r="C81" s="17">
        <f t="shared" si="49"/>
        <v>0</v>
      </c>
      <c r="D81" s="17">
        <f t="shared" si="49"/>
        <v>60</v>
      </c>
      <c r="E81" s="18">
        <f t="shared" si="49"/>
        <v>0</v>
      </c>
      <c r="F81" s="17">
        <f t="shared" si="49"/>
        <v>0</v>
      </c>
      <c r="G81" s="18">
        <f t="shared" si="49"/>
        <v>0</v>
      </c>
      <c r="H81" s="18">
        <f t="shared" si="49"/>
        <v>0</v>
      </c>
      <c r="I81" s="18">
        <f t="shared" si="49"/>
        <v>0</v>
      </c>
      <c r="K81" s="8"/>
    </row>
    <row r="82" spans="1:11" x14ac:dyDescent="0.25">
      <c r="A82" s="19">
        <v>630</v>
      </c>
      <c r="B82" s="20" t="s">
        <v>118</v>
      </c>
      <c r="C82" s="21">
        <v>0</v>
      </c>
      <c r="D82" s="21">
        <f>'Pomocný súbor'!F68</f>
        <v>60</v>
      </c>
      <c r="E82" s="21">
        <f>'Pomocný súbor'!G68</f>
        <v>0</v>
      </c>
      <c r="F82" s="21">
        <f>'Pomocný súbor'!H68</f>
        <v>0</v>
      </c>
      <c r="G82" s="21">
        <f>'Pomocný súbor'!J68</f>
        <v>0</v>
      </c>
      <c r="H82" s="21">
        <f>'Pomocný súbor'!K68</f>
        <v>0</v>
      </c>
      <c r="I82" s="21">
        <f>'Pomocný súbor'!L68</f>
        <v>0</v>
      </c>
      <c r="K82" s="8"/>
    </row>
    <row r="83" spans="1:11" x14ac:dyDescent="0.25">
      <c r="A83" s="26" t="s">
        <v>62</v>
      </c>
      <c r="B83" s="27" t="s">
        <v>151</v>
      </c>
      <c r="C83" s="15">
        <f>SUM(C86,C90,C95,C99,C84)</f>
        <v>33491.65</v>
      </c>
      <c r="D83" s="15">
        <f>SUM(D86,D90,D95,D99,D84)</f>
        <v>32543.07</v>
      </c>
      <c r="E83" s="28">
        <f>SUM(E84,E86,E90,E95,E99)</f>
        <v>31589</v>
      </c>
      <c r="F83" s="15">
        <f t="shared" ref="F83:G83" si="50">SUM(F84,F86,F90,F95,F99)</f>
        <v>44316.47</v>
      </c>
      <c r="G83" s="28">
        <f t="shared" si="50"/>
        <v>49144</v>
      </c>
      <c r="H83" s="28">
        <f t="shared" ref="H83:I83" si="51">SUM(H84,H86,H90,H95,H99)</f>
        <v>49144</v>
      </c>
      <c r="I83" s="28">
        <f t="shared" si="51"/>
        <v>48484</v>
      </c>
      <c r="K83" s="8"/>
    </row>
    <row r="84" spans="1:11" x14ac:dyDescent="0.25">
      <c r="A84" s="59" t="s">
        <v>150</v>
      </c>
      <c r="B84" s="60"/>
      <c r="C84" s="17">
        <f t="shared" ref="C84:I84" si="52">C85</f>
        <v>477.64</v>
      </c>
      <c r="D84" s="17">
        <f t="shared" si="52"/>
        <v>702.57</v>
      </c>
      <c r="E84" s="18">
        <f t="shared" si="52"/>
        <v>800</v>
      </c>
      <c r="F84" s="17">
        <f t="shared" si="52"/>
        <v>686.4</v>
      </c>
      <c r="G84" s="18">
        <f t="shared" si="52"/>
        <v>800</v>
      </c>
      <c r="H84" s="18">
        <f t="shared" si="52"/>
        <v>800</v>
      </c>
      <c r="I84" s="18">
        <f t="shared" si="52"/>
        <v>800</v>
      </c>
      <c r="K84" s="8"/>
    </row>
    <row r="85" spans="1:11" x14ac:dyDescent="0.25">
      <c r="A85" s="19">
        <v>630</v>
      </c>
      <c r="B85" s="20" t="s">
        <v>118</v>
      </c>
      <c r="C85" s="41">
        <v>477.64</v>
      </c>
      <c r="D85" s="41">
        <f>'Pomocný súbor'!F71</f>
        <v>702.57</v>
      </c>
      <c r="E85" s="41">
        <f>'Pomocný súbor'!G71</f>
        <v>800</v>
      </c>
      <c r="F85" s="41">
        <f>'Pomocný súbor'!H71</f>
        <v>686.4</v>
      </c>
      <c r="G85" s="41">
        <f>'Pomocný súbor'!J71</f>
        <v>800</v>
      </c>
      <c r="H85" s="41">
        <f>'Pomocný súbor'!K71</f>
        <v>800</v>
      </c>
      <c r="I85" s="41">
        <f>'Pomocný súbor'!L71</f>
        <v>800</v>
      </c>
      <c r="K85" s="8"/>
    </row>
    <row r="86" spans="1:11" x14ac:dyDescent="0.25">
      <c r="A86" s="59" t="s">
        <v>152</v>
      </c>
      <c r="B86" s="60"/>
      <c r="C86" s="17">
        <f>SUM(C87:C89)</f>
        <v>5956.71</v>
      </c>
      <c r="D86" s="17">
        <f>SUM(D87:D89)</f>
        <v>2233.08</v>
      </c>
      <c r="E86" s="18">
        <f>SUM(E87:E89)</f>
        <v>1578</v>
      </c>
      <c r="F86" s="17">
        <f t="shared" ref="F86:G86" si="53">SUM(F87:F89)</f>
        <v>1714.75</v>
      </c>
      <c r="G86" s="18">
        <f t="shared" si="53"/>
        <v>500</v>
      </c>
      <c r="H86" s="18">
        <f t="shared" ref="H86:I86" si="54">SUM(H87:H89)</f>
        <v>500</v>
      </c>
      <c r="I86" s="18">
        <f t="shared" si="54"/>
        <v>500</v>
      </c>
      <c r="K86" s="8"/>
    </row>
    <row r="87" spans="1:11" x14ac:dyDescent="0.25">
      <c r="A87" s="19">
        <v>610</v>
      </c>
      <c r="B87" s="20" t="s">
        <v>116</v>
      </c>
      <c r="C87" s="21">
        <v>2556.98</v>
      </c>
      <c r="D87" s="21">
        <f>'Pomocný súbor'!F72</f>
        <v>0</v>
      </c>
      <c r="E87" s="21">
        <f>'Pomocný súbor'!G72</f>
        <v>0</v>
      </c>
      <c r="F87" s="21">
        <f>'Pomocný súbor'!H72</f>
        <v>0</v>
      </c>
      <c r="G87" s="21">
        <f>'Pomocný súbor'!J72</f>
        <v>0</v>
      </c>
      <c r="H87" s="21">
        <f>'Pomocný súbor'!K72</f>
        <v>0</v>
      </c>
      <c r="I87" s="21">
        <f>'Pomocný súbor'!L72</f>
        <v>0</v>
      </c>
      <c r="K87" s="8"/>
    </row>
    <row r="88" spans="1:11" x14ac:dyDescent="0.25">
      <c r="A88" s="19">
        <v>620</v>
      </c>
      <c r="B88" s="20" t="s">
        <v>117</v>
      </c>
      <c r="C88" s="21">
        <v>227.25</v>
      </c>
      <c r="D88" s="21">
        <f>'Pomocný súbor'!F73</f>
        <v>0</v>
      </c>
      <c r="E88" s="21">
        <f>'Pomocný súbor'!G73</f>
        <v>0</v>
      </c>
      <c r="F88" s="21">
        <f>'Pomocný súbor'!H73</f>
        <v>0</v>
      </c>
      <c r="G88" s="21">
        <f>'Pomocný súbor'!J73</f>
        <v>0</v>
      </c>
      <c r="H88" s="21">
        <f>'Pomocný súbor'!K73</f>
        <v>0</v>
      </c>
      <c r="I88" s="21">
        <f>'Pomocný súbor'!L73</f>
        <v>0</v>
      </c>
      <c r="K88" s="8"/>
    </row>
    <row r="89" spans="1:11" x14ac:dyDescent="0.25">
      <c r="A89" s="19">
        <v>630</v>
      </c>
      <c r="B89" s="20" t="s">
        <v>118</v>
      </c>
      <c r="C89" s="21">
        <v>3172.48</v>
      </c>
      <c r="D89" s="21">
        <f>'Pomocný súbor'!F74</f>
        <v>2233.08</v>
      </c>
      <c r="E89" s="21">
        <f>'Pomocný súbor'!G74</f>
        <v>1578</v>
      </c>
      <c r="F89" s="21">
        <f>'Pomocný súbor'!H74</f>
        <v>1714.75</v>
      </c>
      <c r="G89" s="21">
        <f>'Pomocný súbor'!J74</f>
        <v>500</v>
      </c>
      <c r="H89" s="21">
        <f>'Pomocný súbor'!K74</f>
        <v>500</v>
      </c>
      <c r="I89" s="21">
        <f>'Pomocný súbor'!L74</f>
        <v>500</v>
      </c>
      <c r="K89" s="8"/>
    </row>
    <row r="90" spans="1:11" x14ac:dyDescent="0.25">
      <c r="A90" s="59" t="s">
        <v>121</v>
      </c>
      <c r="B90" s="60"/>
      <c r="C90" s="17">
        <f>SUM(C91:C94)</f>
        <v>11467.970000000001</v>
      </c>
      <c r="D90" s="17">
        <f>SUM(D91:D94)</f>
        <v>11407.45</v>
      </c>
      <c r="E90" s="18">
        <f t="shared" ref="E90:G90" si="55">SUM(E91:E94)</f>
        <v>10775</v>
      </c>
      <c r="F90" s="17">
        <f t="shared" si="55"/>
        <v>8532.4</v>
      </c>
      <c r="G90" s="18">
        <f t="shared" si="55"/>
        <v>10774</v>
      </c>
      <c r="H90" s="18">
        <f t="shared" ref="H90:I90" si="56">SUM(H91:H94)</f>
        <v>10774</v>
      </c>
      <c r="I90" s="18">
        <f t="shared" si="56"/>
        <v>10774</v>
      </c>
      <c r="K90" s="8"/>
    </row>
    <row r="91" spans="1:11" x14ac:dyDescent="0.25">
      <c r="A91" s="19">
        <v>610</v>
      </c>
      <c r="B91" s="20" t="s">
        <v>116</v>
      </c>
      <c r="C91" s="21">
        <v>7907.26</v>
      </c>
      <c r="D91" s="21">
        <f>'Pomocný súbor'!F75</f>
        <v>5642.7</v>
      </c>
      <c r="E91" s="21">
        <f>'Pomocný súbor'!G75</f>
        <v>7280</v>
      </c>
      <c r="F91" s="21">
        <f>'Pomocný súbor'!H75</f>
        <v>6127.33</v>
      </c>
      <c r="G91" s="21">
        <f>'Pomocný súbor'!J75</f>
        <v>7280</v>
      </c>
      <c r="H91" s="21">
        <f>'Pomocný súbor'!K75</f>
        <v>7280</v>
      </c>
      <c r="I91" s="21">
        <f>'Pomocný súbor'!L75</f>
        <v>7280</v>
      </c>
      <c r="K91" s="8"/>
    </row>
    <row r="92" spans="1:11" x14ac:dyDescent="0.25">
      <c r="A92" s="19">
        <v>620</v>
      </c>
      <c r="B92" s="20" t="s">
        <v>117</v>
      </c>
      <c r="C92" s="21">
        <v>2975.3</v>
      </c>
      <c r="D92" s="21">
        <f>'Pomocný súbor'!F76</f>
        <v>2213.38</v>
      </c>
      <c r="E92" s="21">
        <f>'Pomocný súbor'!G76</f>
        <v>2845</v>
      </c>
      <c r="F92" s="21">
        <f>'Pomocný súbor'!H76</f>
        <v>2010.56</v>
      </c>
      <c r="G92" s="21">
        <f>'Pomocný súbor'!J76</f>
        <v>2844</v>
      </c>
      <c r="H92" s="21">
        <f>'Pomocný súbor'!K76</f>
        <v>2844</v>
      </c>
      <c r="I92" s="21">
        <f>'Pomocný súbor'!L76</f>
        <v>2844</v>
      </c>
      <c r="K92" s="8"/>
    </row>
    <row r="93" spans="1:11" x14ac:dyDescent="0.25">
      <c r="A93" s="19">
        <v>630</v>
      </c>
      <c r="B93" s="20" t="s">
        <v>118</v>
      </c>
      <c r="C93" s="21">
        <v>585.41</v>
      </c>
      <c r="D93" s="21">
        <f>'Pomocný súbor'!F77</f>
        <v>1583.37</v>
      </c>
      <c r="E93" s="21">
        <f>'Pomocný súbor'!G77</f>
        <v>650</v>
      </c>
      <c r="F93" s="21">
        <f>'Pomocný súbor'!H77</f>
        <v>394.51</v>
      </c>
      <c r="G93" s="21">
        <f>'Pomocný súbor'!J77</f>
        <v>650</v>
      </c>
      <c r="H93" s="21">
        <f>'Pomocný súbor'!K77</f>
        <v>650</v>
      </c>
      <c r="I93" s="21">
        <f>'Pomocný súbor'!L77</f>
        <v>650</v>
      </c>
      <c r="K93" s="8"/>
    </row>
    <row r="94" spans="1:11" x14ac:dyDescent="0.25">
      <c r="A94" s="19">
        <v>640</v>
      </c>
      <c r="B94" s="20" t="s">
        <v>119</v>
      </c>
      <c r="C94" s="21">
        <v>0</v>
      </c>
      <c r="D94" s="21">
        <f>'Pomocný súbor'!F78</f>
        <v>1968</v>
      </c>
      <c r="E94" s="21">
        <f>'Pomocný súbor'!G78</f>
        <v>0</v>
      </c>
      <c r="F94" s="21">
        <f>'Pomocný súbor'!H78</f>
        <v>0</v>
      </c>
      <c r="G94" s="21">
        <f>'Pomocný súbor'!J78</f>
        <v>0</v>
      </c>
      <c r="H94" s="21">
        <f>'Pomocný súbor'!K78</f>
        <v>0</v>
      </c>
      <c r="I94" s="21">
        <f>'Pomocný súbor'!L78</f>
        <v>0</v>
      </c>
      <c r="K94" s="8"/>
    </row>
    <row r="95" spans="1:11" x14ac:dyDescent="0.25">
      <c r="A95" s="59" t="s">
        <v>153</v>
      </c>
      <c r="B95" s="60"/>
      <c r="C95" s="17">
        <f>SUM(C96:C98)</f>
        <v>15589.33</v>
      </c>
      <c r="D95" s="17">
        <f>SUM(D96:D98)</f>
        <v>18199.97</v>
      </c>
      <c r="E95" s="18">
        <f>SUM(E96:E98)</f>
        <v>18436</v>
      </c>
      <c r="F95" s="17">
        <f t="shared" ref="F95:G95" si="57">SUM(F96:F98)</f>
        <v>33382.92</v>
      </c>
      <c r="G95" s="18">
        <f t="shared" si="57"/>
        <v>37070</v>
      </c>
      <c r="H95" s="18">
        <f t="shared" ref="H95:I95" si="58">SUM(H96:H98)</f>
        <v>37070</v>
      </c>
      <c r="I95" s="18">
        <f t="shared" si="58"/>
        <v>36410</v>
      </c>
      <c r="K95" s="8"/>
    </row>
    <row r="96" spans="1:11" x14ac:dyDescent="0.25">
      <c r="A96" s="19">
        <v>610</v>
      </c>
      <c r="B96" s="20" t="s">
        <v>116</v>
      </c>
      <c r="C96" s="21">
        <v>8013.25</v>
      </c>
      <c r="D96" s="21">
        <f>'Pomocný súbor'!F79</f>
        <v>10308.66</v>
      </c>
      <c r="E96" s="21">
        <f>'Pomocný súbor'!G79</f>
        <v>8624</v>
      </c>
      <c r="F96" s="21">
        <f>'Pomocný súbor'!H79</f>
        <v>18703.25</v>
      </c>
      <c r="G96" s="21">
        <f>'Pomocný súbor'!J79</f>
        <v>20500</v>
      </c>
      <c r="H96" s="21">
        <f>'Pomocný súbor'!K79</f>
        <v>20500</v>
      </c>
      <c r="I96" s="21">
        <f>'Pomocný súbor'!L79</f>
        <v>20500</v>
      </c>
      <c r="K96" s="8"/>
    </row>
    <row r="97" spans="1:11" x14ac:dyDescent="0.25">
      <c r="A97" s="19">
        <v>620</v>
      </c>
      <c r="B97" s="20" t="s">
        <v>117</v>
      </c>
      <c r="C97" s="21">
        <v>2878.18</v>
      </c>
      <c r="D97" s="21">
        <f>'Pomocný súbor'!F80</f>
        <v>2836.06</v>
      </c>
      <c r="E97" s="21">
        <f>'Pomocný súbor'!G80</f>
        <v>2912</v>
      </c>
      <c r="F97" s="21">
        <f>'Pomocný súbor'!H80</f>
        <v>6836.74</v>
      </c>
      <c r="G97" s="21">
        <f>'Pomocný súbor'!J80</f>
        <v>7050</v>
      </c>
      <c r="H97" s="21">
        <f>'Pomocný súbor'!K80</f>
        <v>7050</v>
      </c>
      <c r="I97" s="21">
        <f>'Pomocný súbor'!L80</f>
        <v>7050</v>
      </c>
      <c r="K97" s="8"/>
    </row>
    <row r="98" spans="1:11" x14ac:dyDescent="0.25">
      <c r="A98" s="19">
        <v>630</v>
      </c>
      <c r="B98" s="20" t="s">
        <v>118</v>
      </c>
      <c r="C98" s="21">
        <v>4697.8999999999996</v>
      </c>
      <c r="D98" s="21">
        <f>'Pomocný súbor'!F81</f>
        <v>5055.25</v>
      </c>
      <c r="E98" s="21">
        <f>'Pomocný súbor'!G81</f>
        <v>6900</v>
      </c>
      <c r="F98" s="21">
        <f>'Pomocný súbor'!H81</f>
        <v>7842.93</v>
      </c>
      <c r="G98" s="21">
        <f>'Pomocný súbor'!J81</f>
        <v>9520</v>
      </c>
      <c r="H98" s="21">
        <f>'Pomocný súbor'!K81</f>
        <v>9520</v>
      </c>
      <c r="I98" s="21">
        <f>'Pomocný súbor'!L81</f>
        <v>8860</v>
      </c>
      <c r="K98" s="8"/>
    </row>
    <row r="99" spans="1:11" hidden="1" x14ac:dyDescent="0.25">
      <c r="A99" s="59" t="s">
        <v>150</v>
      </c>
      <c r="B99" s="60"/>
      <c r="C99" s="17">
        <f>C100</f>
        <v>0</v>
      </c>
      <c r="D99" s="17">
        <f>D100</f>
        <v>0</v>
      </c>
      <c r="E99" s="18">
        <f>E100</f>
        <v>0</v>
      </c>
      <c r="F99" s="17">
        <f t="shared" ref="F99:I99" si="59">F100</f>
        <v>0</v>
      </c>
      <c r="G99" s="18">
        <f t="shared" si="59"/>
        <v>0</v>
      </c>
      <c r="H99" s="18">
        <f t="shared" si="59"/>
        <v>0</v>
      </c>
      <c r="I99" s="18">
        <f t="shared" si="59"/>
        <v>0</v>
      </c>
      <c r="K99" s="8"/>
    </row>
    <row r="100" spans="1:11" hidden="1" x14ac:dyDescent="0.25">
      <c r="A100" s="19">
        <v>630</v>
      </c>
      <c r="B100" s="20" t="s">
        <v>118</v>
      </c>
      <c r="C100" s="21"/>
      <c r="D100" s="21"/>
      <c r="E100" s="25"/>
      <c r="F100" s="21"/>
      <c r="G100" s="25"/>
      <c r="H100" s="25"/>
      <c r="I100" s="25"/>
      <c r="K100" s="8"/>
    </row>
    <row r="101" spans="1:11" x14ac:dyDescent="0.25">
      <c r="A101" s="26" t="s">
        <v>66</v>
      </c>
      <c r="B101" s="27" t="s">
        <v>154</v>
      </c>
      <c r="C101" s="15">
        <f>C102</f>
        <v>8960.0400000000009</v>
      </c>
      <c r="D101" s="15">
        <f>D102</f>
        <v>12528.92</v>
      </c>
      <c r="E101" s="28">
        <f>E102</f>
        <v>10400</v>
      </c>
      <c r="F101" s="15">
        <f t="shared" ref="F101:I101" si="60">F102</f>
        <v>6872.81</v>
      </c>
      <c r="G101" s="28">
        <f t="shared" si="60"/>
        <v>10400</v>
      </c>
      <c r="H101" s="28">
        <f t="shared" si="60"/>
        <v>10400</v>
      </c>
      <c r="I101" s="28">
        <f t="shared" si="60"/>
        <v>10400</v>
      </c>
      <c r="K101" s="8"/>
    </row>
    <row r="102" spans="1:11" x14ac:dyDescent="0.25">
      <c r="A102" s="59" t="s">
        <v>155</v>
      </c>
      <c r="B102" s="60"/>
      <c r="C102" s="17">
        <f>SUM(C103:C104)</f>
        <v>8960.0400000000009</v>
      </c>
      <c r="D102" s="17">
        <f>SUM(D103:D104)</f>
        <v>12528.92</v>
      </c>
      <c r="E102" s="18">
        <f>SUM(E103:E104)</f>
        <v>10400</v>
      </c>
      <c r="F102" s="17">
        <f t="shared" ref="F102:G102" si="61">SUM(F103:F104)</f>
        <v>6872.81</v>
      </c>
      <c r="G102" s="18">
        <f t="shared" si="61"/>
        <v>10400</v>
      </c>
      <c r="H102" s="18">
        <f t="shared" ref="H102:I102" si="62">SUM(H103:H104)</f>
        <v>10400</v>
      </c>
      <c r="I102" s="18">
        <f t="shared" si="62"/>
        <v>10400</v>
      </c>
      <c r="K102" s="8"/>
    </row>
    <row r="103" spans="1:11" x14ac:dyDescent="0.25">
      <c r="A103" s="19">
        <v>620</v>
      </c>
      <c r="B103" s="20" t="s">
        <v>117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K103" s="8"/>
    </row>
    <row r="104" spans="1:11" x14ac:dyDescent="0.25">
      <c r="A104" s="19">
        <v>630</v>
      </c>
      <c r="B104" s="20" t="s">
        <v>118</v>
      </c>
      <c r="C104" s="21">
        <v>8960.0400000000009</v>
      </c>
      <c r="D104" s="21">
        <f>'Pomocný súbor'!F84</f>
        <v>12528.92</v>
      </c>
      <c r="E104" s="21">
        <f>'Pomocný súbor'!G84</f>
        <v>10400</v>
      </c>
      <c r="F104" s="21">
        <f>'Pomocný súbor'!H84</f>
        <v>6872.81</v>
      </c>
      <c r="G104" s="21">
        <f>'Pomocný súbor'!J84</f>
        <v>10400</v>
      </c>
      <c r="H104" s="21">
        <f>'Pomocný súbor'!K84</f>
        <v>10400</v>
      </c>
      <c r="I104" s="21">
        <f>'Pomocný súbor'!L84</f>
        <v>10400</v>
      </c>
      <c r="K104" s="8"/>
    </row>
    <row r="105" spans="1:11" x14ac:dyDescent="0.25">
      <c r="A105" s="26" t="s">
        <v>69</v>
      </c>
      <c r="B105" s="27" t="s">
        <v>156</v>
      </c>
      <c r="C105" s="15">
        <f t="shared" ref="C105:I106" si="63">C106</f>
        <v>2009.36</v>
      </c>
      <c r="D105" s="15">
        <f t="shared" si="63"/>
        <v>1126.71</v>
      </c>
      <c r="E105" s="28">
        <f t="shared" si="63"/>
        <v>1730</v>
      </c>
      <c r="F105" s="15">
        <f t="shared" si="63"/>
        <v>472.6</v>
      </c>
      <c r="G105" s="28">
        <f t="shared" si="63"/>
        <v>1730</v>
      </c>
      <c r="H105" s="28">
        <f t="shared" si="63"/>
        <v>1730</v>
      </c>
      <c r="I105" s="28">
        <f t="shared" si="63"/>
        <v>1730</v>
      </c>
      <c r="K105" s="8"/>
    </row>
    <row r="106" spans="1:11" x14ac:dyDescent="0.25">
      <c r="A106" s="59" t="s">
        <v>157</v>
      </c>
      <c r="B106" s="60"/>
      <c r="C106" s="17">
        <f t="shared" si="63"/>
        <v>2009.36</v>
      </c>
      <c r="D106" s="17">
        <f t="shared" si="63"/>
        <v>1126.71</v>
      </c>
      <c r="E106" s="18">
        <f t="shared" si="63"/>
        <v>1730</v>
      </c>
      <c r="F106" s="17">
        <f t="shared" si="63"/>
        <v>472.6</v>
      </c>
      <c r="G106" s="18">
        <f t="shared" si="63"/>
        <v>1730</v>
      </c>
      <c r="H106" s="18">
        <f t="shared" si="63"/>
        <v>1730</v>
      </c>
      <c r="I106" s="18">
        <f t="shared" si="63"/>
        <v>1730</v>
      </c>
      <c r="K106" s="8"/>
    </row>
    <row r="107" spans="1:11" x14ac:dyDescent="0.25">
      <c r="A107" s="19">
        <v>630</v>
      </c>
      <c r="B107" s="20" t="s">
        <v>118</v>
      </c>
      <c r="C107" s="21">
        <v>2009.36</v>
      </c>
      <c r="D107" s="21">
        <f>'Pomocný súbor'!F87</f>
        <v>1126.71</v>
      </c>
      <c r="E107" s="21">
        <f>'Pomocný súbor'!G87</f>
        <v>1730</v>
      </c>
      <c r="F107" s="21">
        <f>'Pomocný súbor'!H87</f>
        <v>472.6</v>
      </c>
      <c r="G107" s="21">
        <f>'Pomocný súbor'!J87</f>
        <v>1730</v>
      </c>
      <c r="H107" s="21">
        <f>'Pomocný súbor'!K87</f>
        <v>1730</v>
      </c>
      <c r="I107" s="21">
        <f>'Pomocný súbor'!L87</f>
        <v>1730</v>
      </c>
      <c r="K107" s="8"/>
    </row>
    <row r="108" spans="1:11" x14ac:dyDescent="0.25">
      <c r="A108" s="26" t="s">
        <v>72</v>
      </c>
      <c r="B108" s="27" t="s">
        <v>158</v>
      </c>
      <c r="C108" s="15">
        <f>SUM(C109,C112,C114)</f>
        <v>7703.98</v>
      </c>
      <c r="D108" s="15">
        <f>SUM(D109,D112,D114)</f>
        <v>8040.05</v>
      </c>
      <c r="E108" s="28">
        <f>SUM(E109,E112,E114)</f>
        <v>7620</v>
      </c>
      <c r="F108" s="15">
        <f t="shared" ref="F108:G108" si="64">SUM(F109,F112,F114)</f>
        <v>8005.04</v>
      </c>
      <c r="G108" s="28">
        <f t="shared" si="64"/>
        <v>9340</v>
      </c>
      <c r="H108" s="28">
        <f t="shared" ref="H108:I108" si="65">SUM(H109,H112,H114)</f>
        <v>9340</v>
      </c>
      <c r="I108" s="28">
        <f t="shared" si="65"/>
        <v>9340</v>
      </c>
      <c r="K108" s="8"/>
    </row>
    <row r="109" spans="1:11" x14ac:dyDescent="0.25">
      <c r="A109" s="59" t="s">
        <v>159</v>
      </c>
      <c r="B109" s="60"/>
      <c r="C109" s="17">
        <f>SUM(C110:C111)</f>
        <v>1026.02</v>
      </c>
      <c r="D109" s="17">
        <f>SUM(D110:D111)</f>
        <v>166.2</v>
      </c>
      <c r="E109" s="18">
        <f>SUM(E110:E111)</f>
        <v>440</v>
      </c>
      <c r="F109" s="17">
        <f t="shared" ref="F109:G109" si="66">F111</f>
        <v>454.04</v>
      </c>
      <c r="G109" s="18">
        <f t="shared" si="66"/>
        <v>840</v>
      </c>
      <c r="H109" s="18">
        <f t="shared" ref="H109:I109" si="67">H111</f>
        <v>840</v>
      </c>
      <c r="I109" s="18">
        <f t="shared" si="67"/>
        <v>840</v>
      </c>
      <c r="K109" s="8"/>
    </row>
    <row r="110" spans="1:11" x14ac:dyDescent="0.25">
      <c r="A110" s="19">
        <v>620</v>
      </c>
      <c r="B110" s="20" t="s">
        <v>117</v>
      </c>
      <c r="C110" s="41">
        <v>0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K110" s="8"/>
    </row>
    <row r="111" spans="1:11" x14ac:dyDescent="0.25">
      <c r="A111" s="19">
        <v>630</v>
      </c>
      <c r="B111" s="20" t="s">
        <v>118</v>
      </c>
      <c r="C111" s="21">
        <v>1026.02</v>
      </c>
      <c r="D111" s="21">
        <f>'Pomocný súbor'!F90</f>
        <v>166.2</v>
      </c>
      <c r="E111" s="21">
        <f>'Pomocný súbor'!G90</f>
        <v>440</v>
      </c>
      <c r="F111" s="21">
        <f>'Pomocný súbor'!H90</f>
        <v>454.04</v>
      </c>
      <c r="G111" s="21">
        <f>'Pomocný súbor'!J90</f>
        <v>840</v>
      </c>
      <c r="H111" s="21">
        <f>'Pomocný súbor'!K90</f>
        <v>840</v>
      </c>
      <c r="I111" s="21">
        <f>'Pomocný súbor'!L90</f>
        <v>840</v>
      </c>
      <c r="K111" s="8"/>
    </row>
    <row r="112" spans="1:11" x14ac:dyDescent="0.25">
      <c r="A112" s="59" t="s">
        <v>160</v>
      </c>
      <c r="B112" s="60"/>
      <c r="C112" s="17">
        <f>C113</f>
        <v>1102.96</v>
      </c>
      <c r="D112" s="17">
        <f>D113</f>
        <v>993.85</v>
      </c>
      <c r="E112" s="18">
        <f>E113</f>
        <v>1500</v>
      </c>
      <c r="F112" s="17">
        <f t="shared" ref="F112:I112" si="68">F113</f>
        <v>551</v>
      </c>
      <c r="G112" s="18">
        <f t="shared" si="68"/>
        <v>1500</v>
      </c>
      <c r="H112" s="18">
        <f t="shared" si="68"/>
        <v>1500</v>
      </c>
      <c r="I112" s="18">
        <f t="shared" si="68"/>
        <v>1500</v>
      </c>
      <c r="K112" s="8"/>
    </row>
    <row r="113" spans="1:11" x14ac:dyDescent="0.25">
      <c r="A113" s="19">
        <v>630</v>
      </c>
      <c r="B113" s="20" t="s">
        <v>118</v>
      </c>
      <c r="C113" s="21">
        <v>1102.96</v>
      </c>
      <c r="D113" s="21">
        <f>'Pomocný súbor'!F91</f>
        <v>993.85</v>
      </c>
      <c r="E113" s="21">
        <f>'Pomocný súbor'!G91</f>
        <v>1500</v>
      </c>
      <c r="F113" s="21">
        <f>'Pomocný súbor'!H91</f>
        <v>551</v>
      </c>
      <c r="G113" s="21">
        <f>'Pomocný súbor'!J91</f>
        <v>1500</v>
      </c>
      <c r="H113" s="21">
        <f>'Pomocný súbor'!K91</f>
        <v>1500</v>
      </c>
      <c r="I113" s="21">
        <f>'Pomocný súbor'!L91</f>
        <v>1500</v>
      </c>
      <c r="K113" s="8"/>
    </row>
    <row r="114" spans="1:11" x14ac:dyDescent="0.25">
      <c r="A114" s="59" t="s">
        <v>161</v>
      </c>
      <c r="B114" s="60"/>
      <c r="C114" s="17">
        <f>C115</f>
        <v>5575</v>
      </c>
      <c r="D114" s="17">
        <f>D115</f>
        <v>6880</v>
      </c>
      <c r="E114" s="18">
        <f>E115</f>
        <v>5680</v>
      </c>
      <c r="F114" s="17">
        <f t="shared" ref="F114:I114" si="69">F115</f>
        <v>7000</v>
      </c>
      <c r="G114" s="18">
        <f t="shared" si="69"/>
        <v>7000</v>
      </c>
      <c r="H114" s="18">
        <f t="shared" si="69"/>
        <v>7000</v>
      </c>
      <c r="I114" s="18">
        <f t="shared" si="69"/>
        <v>7000</v>
      </c>
      <c r="K114" s="8"/>
    </row>
    <row r="115" spans="1:11" x14ac:dyDescent="0.25">
      <c r="A115" s="19">
        <v>640</v>
      </c>
      <c r="B115" s="20" t="s">
        <v>119</v>
      </c>
      <c r="C115" s="21">
        <v>5575</v>
      </c>
      <c r="D115" s="21">
        <f>'Pomocný súbor'!F92</f>
        <v>6880</v>
      </c>
      <c r="E115" s="21">
        <f>'Pomocný súbor'!G92</f>
        <v>5680</v>
      </c>
      <c r="F115" s="21">
        <f>'Pomocný súbor'!H92</f>
        <v>7000</v>
      </c>
      <c r="G115" s="21">
        <f>'Pomocný súbor'!J92</f>
        <v>7000</v>
      </c>
      <c r="H115" s="21">
        <f>'Pomocný súbor'!K92</f>
        <v>7000</v>
      </c>
      <c r="I115" s="21">
        <f>'Pomocný súbor'!L92</f>
        <v>7000</v>
      </c>
      <c r="K115" s="8"/>
    </row>
    <row r="116" spans="1:11" x14ac:dyDescent="0.25">
      <c r="A116" s="26" t="s">
        <v>77</v>
      </c>
      <c r="B116" s="27" t="s">
        <v>162</v>
      </c>
      <c r="C116" s="15">
        <f>SUM(C117,C120,C122,C124,C126,C128,C131,C135)</f>
        <v>17040.499999999996</v>
      </c>
      <c r="D116" s="15">
        <f>SUM(D117,D120,D122,D124,D126,D128,D131,D135)</f>
        <v>22867.530000000002</v>
      </c>
      <c r="E116" s="28">
        <f>SUM(E117,E120,E122,E124,E126,E128,E131,E135)</f>
        <v>19976</v>
      </c>
      <c r="F116" s="15">
        <f t="shared" ref="F116:G116" si="70">SUM(F117,F120,F122,F124,F126,F128,F131,F135)</f>
        <v>24704.080000000002</v>
      </c>
      <c r="G116" s="28">
        <f t="shared" si="70"/>
        <v>19476</v>
      </c>
      <c r="H116" s="28">
        <f t="shared" ref="H116:I116" si="71">SUM(H117,H120,H122,H124,H126,H128,H131,H135)</f>
        <v>19476</v>
      </c>
      <c r="I116" s="28">
        <f t="shared" si="71"/>
        <v>19476</v>
      </c>
      <c r="K116" s="8"/>
    </row>
    <row r="117" spans="1:11" x14ac:dyDescent="0.25">
      <c r="A117" s="59" t="s">
        <v>163</v>
      </c>
      <c r="B117" s="60"/>
      <c r="C117" s="17">
        <f>SUM(C118:C119)</f>
        <v>1149.71</v>
      </c>
      <c r="D117" s="17">
        <f>SUM(D118:D119)</f>
        <v>1130.45</v>
      </c>
      <c r="E117" s="18">
        <f>SUM(E118:E119)</f>
        <v>2014</v>
      </c>
      <c r="F117" s="17">
        <f t="shared" ref="F117:G117" si="72">SUM(F118:F119)</f>
        <v>959.32999999999993</v>
      </c>
      <c r="G117" s="18">
        <f t="shared" si="72"/>
        <v>2014</v>
      </c>
      <c r="H117" s="18">
        <f t="shared" ref="H117:I117" si="73">SUM(H118:H119)</f>
        <v>2014</v>
      </c>
      <c r="I117" s="18">
        <f t="shared" si="73"/>
        <v>2014</v>
      </c>
      <c r="K117" s="8"/>
    </row>
    <row r="118" spans="1:11" x14ac:dyDescent="0.25">
      <c r="A118" s="19">
        <v>620</v>
      </c>
      <c r="B118" s="20" t="s">
        <v>117</v>
      </c>
      <c r="C118" s="21">
        <v>182.01</v>
      </c>
      <c r="D118" s="21">
        <f>'Pomocný súbor'!F95</f>
        <v>97.52</v>
      </c>
      <c r="E118" s="21">
        <f>'Pomocný súbor'!G95</f>
        <v>314</v>
      </c>
      <c r="F118" s="21">
        <f>'Pomocný súbor'!H95</f>
        <v>7.03</v>
      </c>
      <c r="G118" s="21">
        <f>'Pomocný súbor'!J95</f>
        <v>314</v>
      </c>
      <c r="H118" s="21">
        <f>'Pomocný súbor'!K95</f>
        <v>314</v>
      </c>
      <c r="I118" s="21">
        <f>'Pomocný súbor'!L95</f>
        <v>314</v>
      </c>
      <c r="K118" s="8"/>
    </row>
    <row r="119" spans="1:11" x14ac:dyDescent="0.25">
      <c r="A119" s="19">
        <v>630</v>
      </c>
      <c r="B119" s="20" t="s">
        <v>118</v>
      </c>
      <c r="C119" s="21">
        <v>967.7</v>
      </c>
      <c r="D119" s="21">
        <f>'Pomocný súbor'!F96</f>
        <v>1032.93</v>
      </c>
      <c r="E119" s="21">
        <f>'Pomocný súbor'!G96</f>
        <v>1700</v>
      </c>
      <c r="F119" s="21">
        <f>'Pomocný súbor'!H96</f>
        <v>952.3</v>
      </c>
      <c r="G119" s="21">
        <f>'Pomocný súbor'!J96</f>
        <v>1700</v>
      </c>
      <c r="H119" s="21">
        <f>'Pomocný súbor'!K96</f>
        <v>1700</v>
      </c>
      <c r="I119" s="21">
        <f>'Pomocný súbor'!L96</f>
        <v>1700</v>
      </c>
      <c r="K119" s="8"/>
    </row>
    <row r="120" spans="1:11" x14ac:dyDescent="0.25">
      <c r="A120" s="59" t="s">
        <v>164</v>
      </c>
      <c r="B120" s="60"/>
      <c r="C120" s="17">
        <f>C121</f>
        <v>9906.59</v>
      </c>
      <c r="D120" s="17">
        <f>D121</f>
        <v>15718.29</v>
      </c>
      <c r="E120" s="18">
        <f>E121</f>
        <v>9710</v>
      </c>
      <c r="F120" s="17">
        <f t="shared" ref="F120:I120" si="74">F121</f>
        <v>18036.54</v>
      </c>
      <c r="G120" s="18">
        <f t="shared" si="74"/>
        <v>10410</v>
      </c>
      <c r="H120" s="18">
        <f t="shared" si="74"/>
        <v>10410</v>
      </c>
      <c r="I120" s="18">
        <f t="shared" si="74"/>
        <v>10410</v>
      </c>
      <c r="K120" s="8"/>
    </row>
    <row r="121" spans="1:11" x14ac:dyDescent="0.25">
      <c r="A121" s="19">
        <v>630</v>
      </c>
      <c r="B121" s="20" t="s">
        <v>118</v>
      </c>
      <c r="C121" s="21">
        <v>9906.59</v>
      </c>
      <c r="D121" s="21">
        <f>'Pomocný súbor'!F97</f>
        <v>15718.29</v>
      </c>
      <c r="E121" s="21">
        <f>'Pomocný súbor'!G97</f>
        <v>9710</v>
      </c>
      <c r="F121" s="21">
        <f>'Pomocný súbor'!H97+5000</f>
        <v>18036.54</v>
      </c>
      <c r="G121" s="21">
        <f>'Pomocný súbor'!J97</f>
        <v>10410</v>
      </c>
      <c r="H121" s="21">
        <f>'Pomocný súbor'!K97</f>
        <v>10410</v>
      </c>
      <c r="I121" s="21">
        <f>'Pomocný súbor'!L97</f>
        <v>10410</v>
      </c>
      <c r="K121" s="8"/>
    </row>
    <row r="122" spans="1:11" x14ac:dyDescent="0.25">
      <c r="A122" s="59" t="s">
        <v>165</v>
      </c>
      <c r="B122" s="60"/>
      <c r="C122" s="17">
        <f>C123</f>
        <v>344.4</v>
      </c>
      <c r="D122" s="17">
        <f>D123</f>
        <v>0</v>
      </c>
      <c r="E122" s="18">
        <f>E123</f>
        <v>380</v>
      </c>
      <c r="F122" s="17">
        <f t="shared" ref="F122:I122" si="75">F123</f>
        <v>496.8</v>
      </c>
      <c r="G122" s="18">
        <f t="shared" si="75"/>
        <v>500</v>
      </c>
      <c r="H122" s="18">
        <f t="shared" si="75"/>
        <v>500</v>
      </c>
      <c r="I122" s="18">
        <f t="shared" si="75"/>
        <v>500</v>
      </c>
      <c r="K122" s="8"/>
    </row>
    <row r="123" spans="1:11" x14ac:dyDescent="0.25">
      <c r="A123" s="19">
        <v>630</v>
      </c>
      <c r="B123" s="20" t="s">
        <v>118</v>
      </c>
      <c r="C123" s="21">
        <v>344.4</v>
      </c>
      <c r="D123" s="21">
        <f>'Pomocný súbor'!F98</f>
        <v>0</v>
      </c>
      <c r="E123" s="21">
        <f>'Pomocný súbor'!G98</f>
        <v>380</v>
      </c>
      <c r="F123" s="21">
        <f>'Pomocný súbor'!H98</f>
        <v>496.8</v>
      </c>
      <c r="G123" s="21">
        <f>'Pomocný súbor'!J98</f>
        <v>500</v>
      </c>
      <c r="H123" s="21">
        <f>'Pomocný súbor'!K98</f>
        <v>500</v>
      </c>
      <c r="I123" s="21">
        <f>'Pomocný súbor'!L98</f>
        <v>500</v>
      </c>
      <c r="K123" s="8"/>
    </row>
    <row r="124" spans="1:11" x14ac:dyDescent="0.25">
      <c r="A124" s="59" t="s">
        <v>166</v>
      </c>
      <c r="B124" s="60"/>
      <c r="C124" s="17">
        <f>C125</f>
        <v>2900</v>
      </c>
      <c r="D124" s="17">
        <f>D125</f>
        <v>3788.47</v>
      </c>
      <c r="E124" s="18">
        <f>E125</f>
        <v>4320</v>
      </c>
      <c r="F124" s="17">
        <f t="shared" ref="F124:I124" si="76">F125</f>
        <v>3000</v>
      </c>
      <c r="G124" s="18">
        <f t="shared" si="76"/>
        <v>3000</v>
      </c>
      <c r="H124" s="18">
        <f t="shared" si="76"/>
        <v>3000</v>
      </c>
      <c r="I124" s="18">
        <f t="shared" si="76"/>
        <v>3000</v>
      </c>
      <c r="K124" s="8"/>
    </row>
    <row r="125" spans="1:11" x14ac:dyDescent="0.25">
      <c r="A125" s="19">
        <v>640</v>
      </c>
      <c r="B125" s="20" t="s">
        <v>119</v>
      </c>
      <c r="C125" s="21">
        <v>2900</v>
      </c>
      <c r="D125" s="21">
        <f>'Pomocný súbor'!F99</f>
        <v>3788.47</v>
      </c>
      <c r="E125" s="21">
        <f>'Pomocný súbor'!G99</f>
        <v>4320</v>
      </c>
      <c r="F125" s="21">
        <f>'Pomocný súbor'!H99</f>
        <v>3000</v>
      </c>
      <c r="G125" s="21">
        <f>'Pomocný súbor'!J99</f>
        <v>3000</v>
      </c>
      <c r="H125" s="21">
        <f>'Pomocný súbor'!K99</f>
        <v>3000</v>
      </c>
      <c r="I125" s="21">
        <f>'Pomocný súbor'!L99</f>
        <v>3000</v>
      </c>
      <c r="K125" s="8"/>
    </row>
    <row r="126" spans="1:11" x14ac:dyDescent="0.25">
      <c r="A126" s="59" t="s">
        <v>167</v>
      </c>
      <c r="B126" s="60"/>
      <c r="C126" s="17">
        <f>C127</f>
        <v>133.38</v>
      </c>
      <c r="D126" s="17">
        <f>D127</f>
        <v>507.12</v>
      </c>
      <c r="E126" s="18">
        <f>E127</f>
        <v>600</v>
      </c>
      <c r="F126" s="17">
        <f t="shared" ref="F126:I126" si="77">F127</f>
        <v>0</v>
      </c>
      <c r="G126" s="18">
        <f t="shared" si="77"/>
        <v>600</v>
      </c>
      <c r="H126" s="18">
        <f t="shared" si="77"/>
        <v>600</v>
      </c>
      <c r="I126" s="18">
        <f t="shared" si="77"/>
        <v>600</v>
      </c>
      <c r="K126" s="8"/>
    </row>
    <row r="127" spans="1:11" x14ac:dyDescent="0.25">
      <c r="A127" s="19">
        <v>630</v>
      </c>
      <c r="B127" s="20" t="s">
        <v>118</v>
      </c>
      <c r="C127" s="21">
        <v>133.38</v>
      </c>
      <c r="D127" s="21">
        <f>'Pomocný súbor'!F100</f>
        <v>507.12</v>
      </c>
      <c r="E127" s="21">
        <f>'Pomocný súbor'!G100</f>
        <v>600</v>
      </c>
      <c r="F127" s="21">
        <f>'Pomocný súbor'!H100</f>
        <v>0</v>
      </c>
      <c r="G127" s="21">
        <f>'Pomocný súbor'!J100</f>
        <v>600</v>
      </c>
      <c r="H127" s="21">
        <f>'Pomocný súbor'!K100</f>
        <v>600</v>
      </c>
      <c r="I127" s="21">
        <f>'Pomocný súbor'!L100</f>
        <v>600</v>
      </c>
      <c r="K127" s="8"/>
    </row>
    <row r="128" spans="1:11" x14ac:dyDescent="0.25">
      <c r="A128" s="59" t="s">
        <v>168</v>
      </c>
      <c r="B128" s="60"/>
      <c r="C128" s="17">
        <f>SUM(C129:C130)</f>
        <v>919.9</v>
      </c>
      <c r="D128" s="17">
        <f>SUM(D129:D130)</f>
        <v>0</v>
      </c>
      <c r="E128" s="18">
        <f>SUM(E129:E130)</f>
        <v>972</v>
      </c>
      <c r="F128" s="17">
        <f t="shared" ref="F128:G128" si="78">SUM(F129:F130)</f>
        <v>888.08</v>
      </c>
      <c r="G128" s="18">
        <f t="shared" si="78"/>
        <v>972</v>
      </c>
      <c r="H128" s="18">
        <f t="shared" ref="H128:I128" si="79">SUM(H129:H130)</f>
        <v>972</v>
      </c>
      <c r="I128" s="18">
        <f t="shared" si="79"/>
        <v>972</v>
      </c>
      <c r="K128" s="8"/>
    </row>
    <row r="129" spans="1:11" x14ac:dyDescent="0.25">
      <c r="A129" s="19">
        <v>620</v>
      </c>
      <c r="B129" s="20" t="s">
        <v>117</v>
      </c>
      <c r="C129" s="21">
        <v>249.9</v>
      </c>
      <c r="D129" s="21">
        <f>'Pomocný súbor'!F101</f>
        <v>0</v>
      </c>
      <c r="E129" s="21">
        <f>'Pomocný súbor'!G101</f>
        <v>302</v>
      </c>
      <c r="F129" s="21">
        <f>'Pomocný súbor'!H101</f>
        <v>218.08</v>
      </c>
      <c r="G129" s="21">
        <f>'Pomocný súbor'!J101</f>
        <v>302</v>
      </c>
      <c r="H129" s="21">
        <f>'Pomocný súbor'!K101</f>
        <v>302</v>
      </c>
      <c r="I129" s="21">
        <f>'Pomocný súbor'!L101</f>
        <v>302</v>
      </c>
      <c r="K129" s="8"/>
    </row>
    <row r="130" spans="1:11" x14ac:dyDescent="0.25">
      <c r="A130" s="19">
        <v>630</v>
      </c>
      <c r="B130" s="20" t="s">
        <v>118</v>
      </c>
      <c r="C130" s="21">
        <v>670</v>
      </c>
      <c r="D130" s="21">
        <f>'Pomocný súbor'!F102</f>
        <v>0</v>
      </c>
      <c r="E130" s="21">
        <f>'Pomocný súbor'!G102</f>
        <v>670</v>
      </c>
      <c r="F130" s="21">
        <f>'Pomocný súbor'!H102</f>
        <v>670</v>
      </c>
      <c r="G130" s="21">
        <f>'Pomocný súbor'!J102</f>
        <v>670</v>
      </c>
      <c r="H130" s="21">
        <f>'Pomocný súbor'!K102</f>
        <v>670</v>
      </c>
      <c r="I130" s="21">
        <f>'Pomocný súbor'!L102</f>
        <v>670</v>
      </c>
      <c r="K130" s="8"/>
    </row>
    <row r="131" spans="1:11" x14ac:dyDescent="0.25">
      <c r="A131" s="59" t="s">
        <v>169</v>
      </c>
      <c r="B131" s="60"/>
      <c r="C131" s="17">
        <f>SUM(C132:C134)</f>
        <v>144.98000000000002</v>
      </c>
      <c r="D131" s="17">
        <f>SUM(D132:D134)</f>
        <v>299.04000000000002</v>
      </c>
      <c r="E131" s="18">
        <f>SUM(E132:E134)</f>
        <v>640</v>
      </c>
      <c r="F131" s="17">
        <f t="shared" ref="F131:G131" si="80">SUM(F132:F134)</f>
        <v>125.53</v>
      </c>
      <c r="G131" s="18">
        <f t="shared" si="80"/>
        <v>640</v>
      </c>
      <c r="H131" s="18">
        <f t="shared" ref="H131:I131" si="81">SUM(H132:H134)</f>
        <v>640</v>
      </c>
      <c r="I131" s="18">
        <f t="shared" si="81"/>
        <v>640</v>
      </c>
      <c r="K131" s="8"/>
    </row>
    <row r="132" spans="1:11" x14ac:dyDescent="0.25">
      <c r="A132" s="19">
        <v>620</v>
      </c>
      <c r="B132" s="20" t="s">
        <v>117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K132" s="8"/>
    </row>
    <row r="133" spans="1:11" x14ac:dyDescent="0.25">
      <c r="A133" s="19">
        <v>630</v>
      </c>
      <c r="B133" s="20" t="s">
        <v>118</v>
      </c>
      <c r="C133" s="21">
        <v>55.06</v>
      </c>
      <c r="D133" s="21">
        <f>'Pomocný súbor'!F103</f>
        <v>210</v>
      </c>
      <c r="E133" s="21">
        <f>'Pomocný súbor'!G103</f>
        <v>540</v>
      </c>
      <c r="F133" s="21">
        <f>'Pomocný súbor'!H103</f>
        <v>37.409999999999997</v>
      </c>
      <c r="G133" s="21">
        <f>'Pomocný súbor'!J103</f>
        <v>540</v>
      </c>
      <c r="H133" s="21">
        <f>'Pomocný súbor'!K103</f>
        <v>540</v>
      </c>
      <c r="I133" s="21">
        <f>'Pomocný súbor'!L103</f>
        <v>540</v>
      </c>
      <c r="K133" s="8"/>
    </row>
    <row r="134" spans="1:11" x14ac:dyDescent="0.25">
      <c r="A134" s="19">
        <v>640</v>
      </c>
      <c r="B134" s="20" t="s">
        <v>119</v>
      </c>
      <c r="C134" s="21">
        <v>89.92</v>
      </c>
      <c r="D134" s="21">
        <f>'Pomocný súbor'!F104</f>
        <v>89.04</v>
      </c>
      <c r="E134" s="21">
        <f>'Pomocný súbor'!G104</f>
        <v>100</v>
      </c>
      <c r="F134" s="21">
        <f>'Pomocný súbor'!H104</f>
        <v>88.12</v>
      </c>
      <c r="G134" s="21">
        <f>'Pomocný súbor'!J104</f>
        <v>100</v>
      </c>
      <c r="H134" s="21">
        <f>'Pomocný súbor'!K104</f>
        <v>100</v>
      </c>
      <c r="I134" s="21">
        <f>'Pomocný súbor'!L104</f>
        <v>100</v>
      </c>
      <c r="K134" s="8"/>
    </row>
    <row r="135" spans="1:11" x14ac:dyDescent="0.25">
      <c r="A135" s="59" t="s">
        <v>170</v>
      </c>
      <c r="B135" s="60"/>
      <c r="C135" s="17">
        <f>SUM(C136:C137)</f>
        <v>1541.54</v>
      </c>
      <c r="D135" s="17">
        <f>SUM(D136:D137)</f>
        <v>1424.16</v>
      </c>
      <c r="E135" s="18">
        <f>SUM(E136:E137)</f>
        <v>1340</v>
      </c>
      <c r="F135" s="17">
        <f t="shared" ref="F135:G135" si="82">SUM(F136:F137)</f>
        <v>1197.8</v>
      </c>
      <c r="G135" s="18">
        <f t="shared" si="82"/>
        <v>1340</v>
      </c>
      <c r="H135" s="18">
        <f t="shared" ref="H135:I135" si="83">SUM(H136:H137)</f>
        <v>1340</v>
      </c>
      <c r="I135" s="18">
        <f t="shared" si="83"/>
        <v>1340</v>
      </c>
      <c r="K135" s="8"/>
    </row>
    <row r="136" spans="1:11" x14ac:dyDescent="0.25">
      <c r="A136" s="31">
        <v>620</v>
      </c>
      <c r="B136" s="20" t="s">
        <v>117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K136" s="8"/>
    </row>
    <row r="137" spans="1:11" x14ac:dyDescent="0.25">
      <c r="A137" s="19">
        <v>630</v>
      </c>
      <c r="B137" s="20" t="s">
        <v>118</v>
      </c>
      <c r="C137" s="21">
        <v>1541.54</v>
      </c>
      <c r="D137" s="21">
        <f>'Pomocný súbor'!F105</f>
        <v>1424.16</v>
      </c>
      <c r="E137" s="21">
        <f>'Pomocný súbor'!G105</f>
        <v>1340</v>
      </c>
      <c r="F137" s="21">
        <f>'Pomocný súbor'!H105</f>
        <v>1197.8</v>
      </c>
      <c r="G137" s="21">
        <f>'Pomocný súbor'!J105</f>
        <v>1340</v>
      </c>
      <c r="H137" s="21">
        <f>'Pomocný súbor'!K105</f>
        <v>1340</v>
      </c>
      <c r="I137" s="21">
        <f>'Pomocný súbor'!L105</f>
        <v>1340</v>
      </c>
      <c r="K137" s="8"/>
    </row>
    <row r="138" spans="1:11" x14ac:dyDescent="0.25">
      <c r="A138" s="26" t="s">
        <v>87</v>
      </c>
      <c r="B138" s="27" t="s">
        <v>171</v>
      </c>
      <c r="C138" s="15">
        <f>C139</f>
        <v>5680.32</v>
      </c>
      <c r="D138" s="15">
        <f>D139</f>
        <v>3911.0299999999997</v>
      </c>
      <c r="E138" s="28">
        <f>E139</f>
        <v>6715</v>
      </c>
      <c r="F138" s="15">
        <f t="shared" ref="F138:I138" si="84">F139</f>
        <v>3690.48</v>
      </c>
      <c r="G138" s="28">
        <f t="shared" si="84"/>
        <v>7174</v>
      </c>
      <c r="H138" s="28">
        <f t="shared" si="84"/>
        <v>7174</v>
      </c>
      <c r="I138" s="28">
        <f t="shared" si="84"/>
        <v>7174</v>
      </c>
      <c r="K138" s="8"/>
    </row>
    <row r="139" spans="1:11" x14ac:dyDescent="0.25">
      <c r="A139" s="59" t="s">
        <v>172</v>
      </c>
      <c r="B139" s="60"/>
      <c r="C139" s="17">
        <f t="shared" ref="C139" si="85">SUM(C140:C142)</f>
        <v>5680.32</v>
      </c>
      <c r="D139" s="17">
        <f t="shared" ref="D139:G139" si="86">SUM(D140:D142)</f>
        <v>3911.0299999999997</v>
      </c>
      <c r="E139" s="18">
        <f t="shared" si="86"/>
        <v>6715</v>
      </c>
      <c r="F139" s="17">
        <f t="shared" si="86"/>
        <v>3690.48</v>
      </c>
      <c r="G139" s="18">
        <f t="shared" si="86"/>
        <v>7174</v>
      </c>
      <c r="H139" s="18">
        <f t="shared" ref="H139:I139" si="87">SUM(H140:H142)</f>
        <v>7174</v>
      </c>
      <c r="I139" s="18">
        <f t="shared" si="87"/>
        <v>7174</v>
      </c>
      <c r="K139" s="8"/>
    </row>
    <row r="140" spans="1:11" x14ac:dyDescent="0.25">
      <c r="A140" s="19">
        <v>610</v>
      </c>
      <c r="B140" s="20" t="s">
        <v>116</v>
      </c>
      <c r="C140" s="21">
        <v>1979.69</v>
      </c>
      <c r="D140" s="21">
        <f>'Pomocný súbor'!F108</f>
        <v>1864.92</v>
      </c>
      <c r="E140" s="21">
        <f>'Pomocný súbor'!G108</f>
        <v>1826</v>
      </c>
      <c r="F140" s="21">
        <f>'Pomocný súbor'!H108</f>
        <v>2179.42</v>
      </c>
      <c r="G140" s="21">
        <f>'Pomocný súbor'!J108</f>
        <v>2400</v>
      </c>
      <c r="H140" s="21">
        <f>'Pomocný súbor'!K108</f>
        <v>2400</v>
      </c>
      <c r="I140" s="21">
        <f>'Pomocný súbor'!L108</f>
        <v>2400</v>
      </c>
      <c r="K140" s="8"/>
    </row>
    <row r="141" spans="1:11" x14ac:dyDescent="0.25">
      <c r="A141" s="19">
        <v>620</v>
      </c>
      <c r="B141" s="20" t="s">
        <v>117</v>
      </c>
      <c r="C141" s="21">
        <v>617.64</v>
      </c>
      <c r="D141" s="21">
        <f>'Pomocný súbor'!F109</f>
        <v>558.14</v>
      </c>
      <c r="E141" s="21">
        <f>'Pomocný súbor'!G109</f>
        <v>660</v>
      </c>
      <c r="F141" s="21">
        <f>'Pomocný súbor'!H109</f>
        <v>652.27</v>
      </c>
      <c r="G141" s="21">
        <f>'Pomocný súbor'!J109</f>
        <v>680</v>
      </c>
      <c r="H141" s="21">
        <f>'Pomocný súbor'!K109</f>
        <v>680</v>
      </c>
      <c r="I141" s="21">
        <f>'Pomocný súbor'!L109</f>
        <v>680</v>
      </c>
      <c r="K141" s="8"/>
    </row>
    <row r="142" spans="1:11" x14ac:dyDescent="0.25">
      <c r="A142" s="19">
        <v>630</v>
      </c>
      <c r="B142" s="20" t="s">
        <v>118</v>
      </c>
      <c r="C142" s="21">
        <v>3082.99</v>
      </c>
      <c r="D142" s="21">
        <f>'Pomocný súbor'!F110</f>
        <v>1487.97</v>
      </c>
      <c r="E142" s="21">
        <f>'Pomocný súbor'!G110</f>
        <v>4229</v>
      </c>
      <c r="F142" s="21">
        <f>'Pomocný súbor'!H110</f>
        <v>858.79</v>
      </c>
      <c r="G142" s="21">
        <f>'Pomocný súbor'!J110</f>
        <v>4094</v>
      </c>
      <c r="H142" s="21">
        <f>'Pomocný súbor'!K110</f>
        <v>4094</v>
      </c>
      <c r="I142" s="21">
        <f>'Pomocný súbor'!L110</f>
        <v>4094</v>
      </c>
      <c r="K142" s="8"/>
    </row>
    <row r="143" spans="1:11" x14ac:dyDescent="0.25">
      <c r="A143" s="26" t="s">
        <v>173</v>
      </c>
      <c r="B143" s="27" t="s">
        <v>174</v>
      </c>
      <c r="C143" s="15">
        <f>C144</f>
        <v>1640.1</v>
      </c>
      <c r="D143" s="15">
        <f>D144</f>
        <v>1714.42</v>
      </c>
      <c r="E143" s="28">
        <f>E144</f>
        <v>26535</v>
      </c>
      <c r="F143" s="15">
        <f t="shared" ref="F143:I143" si="88">F144</f>
        <v>22589.98</v>
      </c>
      <c r="G143" s="28">
        <f t="shared" si="88"/>
        <v>1535</v>
      </c>
      <c r="H143" s="28">
        <f t="shared" si="88"/>
        <v>1535</v>
      </c>
      <c r="I143" s="28">
        <f t="shared" si="88"/>
        <v>1535</v>
      </c>
      <c r="K143" s="8"/>
    </row>
    <row r="144" spans="1:11" x14ac:dyDescent="0.25">
      <c r="A144" s="59" t="s">
        <v>175</v>
      </c>
      <c r="B144" s="60"/>
      <c r="C144" s="17">
        <f>SUM(C145:C146)</f>
        <v>1640.1</v>
      </c>
      <c r="D144" s="17">
        <f>SUM(D145:D146)</f>
        <v>1714.42</v>
      </c>
      <c r="E144" s="18">
        <f>SUM(E145:E146)</f>
        <v>26535</v>
      </c>
      <c r="F144" s="17">
        <f t="shared" ref="F144:G144" si="89">SUM(F145:F146)</f>
        <v>22589.98</v>
      </c>
      <c r="G144" s="18">
        <f t="shared" si="89"/>
        <v>1535</v>
      </c>
      <c r="H144" s="18">
        <f t="shared" ref="H144:I144" si="90">SUM(H145:H146)</f>
        <v>1535</v>
      </c>
      <c r="I144" s="18">
        <f t="shared" si="90"/>
        <v>1535</v>
      </c>
      <c r="K144" s="8"/>
    </row>
    <row r="145" spans="1:11" x14ac:dyDescent="0.25">
      <c r="A145" s="19">
        <v>630</v>
      </c>
      <c r="B145" s="20" t="s">
        <v>118</v>
      </c>
      <c r="C145" s="21">
        <v>1416.8</v>
      </c>
      <c r="D145" s="21">
        <f>'Pomocný súbor'!F113</f>
        <v>1423.22</v>
      </c>
      <c r="E145" s="21">
        <f>'Pomocný súbor'!G113</f>
        <v>26310</v>
      </c>
      <c r="F145" s="21">
        <f>'Pomocný súbor'!H113</f>
        <v>22680.89</v>
      </c>
      <c r="G145" s="21">
        <f>'Pomocný súbor'!J113</f>
        <v>1310</v>
      </c>
      <c r="H145" s="21">
        <f>'Pomocný súbor'!K113</f>
        <v>1310</v>
      </c>
      <c r="I145" s="21">
        <f>'Pomocný súbor'!L113</f>
        <v>1310</v>
      </c>
      <c r="K145" s="8"/>
    </row>
    <row r="146" spans="1:11" x14ac:dyDescent="0.25">
      <c r="A146" s="19">
        <v>640</v>
      </c>
      <c r="B146" s="20" t="s">
        <v>119</v>
      </c>
      <c r="C146" s="21">
        <v>223.3</v>
      </c>
      <c r="D146" s="21">
        <f>'Pomocný súbor'!F114</f>
        <v>291.2</v>
      </c>
      <c r="E146" s="21">
        <f>'Pomocný súbor'!G114</f>
        <v>225</v>
      </c>
      <c r="F146" s="21">
        <f>'Pomocný súbor'!H114</f>
        <v>-90.91</v>
      </c>
      <c r="G146" s="21">
        <f>'Pomocný súbor'!J114</f>
        <v>225</v>
      </c>
      <c r="H146" s="21">
        <f>'Pomocný súbor'!K114</f>
        <v>225</v>
      </c>
      <c r="I146" s="21">
        <f>'Pomocný súbor'!L114</f>
        <v>225</v>
      </c>
      <c r="K146" s="8"/>
    </row>
    <row r="147" spans="1:11" hidden="1" x14ac:dyDescent="0.25">
      <c r="A147" s="26" t="s">
        <v>176</v>
      </c>
      <c r="B147" s="30" t="s">
        <v>149</v>
      </c>
      <c r="C147" s="15">
        <f>C148</f>
        <v>0</v>
      </c>
      <c r="D147" s="15">
        <f>D148</f>
        <v>0</v>
      </c>
      <c r="E147" s="32"/>
      <c r="F147" s="15"/>
      <c r="G147" s="32"/>
      <c r="H147" s="32"/>
      <c r="I147" s="32"/>
      <c r="K147" s="8"/>
    </row>
    <row r="148" spans="1:11" hidden="1" x14ac:dyDescent="0.25">
      <c r="A148" s="63" t="s">
        <v>177</v>
      </c>
      <c r="B148" s="64"/>
      <c r="C148" s="17">
        <f>C149</f>
        <v>0</v>
      </c>
      <c r="D148" s="17">
        <f>D149</f>
        <v>0</v>
      </c>
      <c r="E148" s="17">
        <f t="shared" ref="E148:I148" si="91">E149</f>
        <v>0</v>
      </c>
      <c r="F148" s="17">
        <f t="shared" si="91"/>
        <v>0</v>
      </c>
      <c r="G148" s="17">
        <f t="shared" si="91"/>
        <v>0</v>
      </c>
      <c r="H148" s="17">
        <f t="shared" si="91"/>
        <v>0</v>
      </c>
      <c r="I148" s="17">
        <f t="shared" si="91"/>
        <v>0</v>
      </c>
      <c r="K148" s="8"/>
    </row>
    <row r="149" spans="1:11" hidden="1" x14ac:dyDescent="0.25">
      <c r="A149" s="19">
        <v>630</v>
      </c>
      <c r="B149" s="20" t="s">
        <v>118</v>
      </c>
      <c r="C149" s="21"/>
      <c r="D149" s="21"/>
      <c r="E149" s="25"/>
      <c r="F149" s="21"/>
      <c r="G149" s="25"/>
      <c r="H149" s="25"/>
      <c r="I149" s="25"/>
      <c r="K149" s="8"/>
    </row>
    <row r="150" spans="1:11" x14ac:dyDescent="0.25">
      <c r="A150" s="26" t="s">
        <v>93</v>
      </c>
      <c r="B150" s="27" t="s">
        <v>178</v>
      </c>
      <c r="C150" s="15">
        <f>C151</f>
        <v>105782.48</v>
      </c>
      <c r="D150" s="15">
        <f>D151</f>
        <v>166318.13</v>
      </c>
      <c r="E150" s="28">
        <f>E151</f>
        <v>160396</v>
      </c>
      <c r="F150" s="15">
        <f t="shared" ref="F150:I150" si="92">F151</f>
        <v>243201.53999999998</v>
      </c>
      <c r="G150" s="28">
        <f t="shared" si="92"/>
        <v>157265</v>
      </c>
      <c r="H150" s="28">
        <f t="shared" si="92"/>
        <v>157265</v>
      </c>
      <c r="I150" s="28">
        <f t="shared" si="92"/>
        <v>157265</v>
      </c>
      <c r="K150" s="8"/>
    </row>
    <row r="151" spans="1:11" x14ac:dyDescent="0.25">
      <c r="A151" s="59" t="s">
        <v>179</v>
      </c>
      <c r="B151" s="60"/>
      <c r="C151" s="17">
        <f>SUM(C152:C155)</f>
        <v>105782.48</v>
      </c>
      <c r="D151" s="17">
        <f>SUM(D152:D155)</f>
        <v>166318.13</v>
      </c>
      <c r="E151" s="18">
        <f>SUM(E152:E155)</f>
        <v>160396</v>
      </c>
      <c r="F151" s="17">
        <f t="shared" ref="F151:G151" si="93">SUM(F152:F155)</f>
        <v>243201.53999999998</v>
      </c>
      <c r="G151" s="18">
        <f t="shared" si="93"/>
        <v>157265</v>
      </c>
      <c r="H151" s="18">
        <f t="shared" ref="H151:I151" si="94">SUM(H152:H155)</f>
        <v>157265</v>
      </c>
      <c r="I151" s="18">
        <f t="shared" si="94"/>
        <v>157265</v>
      </c>
      <c r="K151" s="8"/>
    </row>
    <row r="152" spans="1:11" x14ac:dyDescent="0.25">
      <c r="A152" s="19">
        <v>610</v>
      </c>
      <c r="B152" s="20" t="s">
        <v>116</v>
      </c>
      <c r="C152" s="21">
        <v>68764.899999999994</v>
      </c>
      <c r="D152" s="21">
        <f>'Pomocný súbor'!F117</f>
        <v>113821.98</v>
      </c>
      <c r="E152" s="21">
        <f>'Pomocný súbor'!G117</f>
        <v>107506</v>
      </c>
      <c r="F152" s="21">
        <f>'Pomocný súbor'!H117+30000</f>
        <v>175902.06</v>
      </c>
      <c r="G152" s="21">
        <f>'Pomocný súbor'!J117</f>
        <v>100000</v>
      </c>
      <c r="H152" s="21">
        <f>'Pomocný súbor'!K117</f>
        <v>100000</v>
      </c>
      <c r="I152" s="21">
        <f>'Pomocný súbor'!L117</f>
        <v>100000</v>
      </c>
      <c r="K152" s="8"/>
    </row>
    <row r="153" spans="1:11" x14ac:dyDescent="0.25">
      <c r="A153" s="19">
        <v>620</v>
      </c>
      <c r="B153" s="20" t="s">
        <v>117</v>
      </c>
      <c r="C153" s="21">
        <v>23106.52</v>
      </c>
      <c r="D153" s="21">
        <f>'Pomocný súbor'!F118</f>
        <v>37483.300000000003</v>
      </c>
      <c r="E153" s="21">
        <f>'Pomocný súbor'!G118</f>
        <v>36386</v>
      </c>
      <c r="F153" s="21">
        <f>'Pomocný súbor'!H118</f>
        <v>47829.71</v>
      </c>
      <c r="G153" s="21">
        <f>'Pomocný súbor'!J118</f>
        <v>38350</v>
      </c>
      <c r="H153" s="21">
        <f>'Pomocný súbor'!K118</f>
        <v>38350</v>
      </c>
      <c r="I153" s="21">
        <f>'Pomocný súbor'!L118</f>
        <v>38350</v>
      </c>
      <c r="K153" s="8"/>
    </row>
    <row r="154" spans="1:11" x14ac:dyDescent="0.25">
      <c r="A154" s="19">
        <v>630</v>
      </c>
      <c r="B154" s="20" t="s">
        <v>118</v>
      </c>
      <c r="C154" s="21">
        <v>10089.870000000001</v>
      </c>
      <c r="D154" s="21">
        <f>'Pomocný súbor'!F119</f>
        <v>9958.7800000000007</v>
      </c>
      <c r="E154" s="21">
        <f>'Pomocný súbor'!G119</f>
        <v>12651</v>
      </c>
      <c r="F154" s="21">
        <f>'Pomocný súbor'!H119</f>
        <v>13107.58</v>
      </c>
      <c r="G154" s="21">
        <f>'Pomocný súbor'!J119</f>
        <v>13512</v>
      </c>
      <c r="H154" s="21">
        <f>'Pomocný súbor'!K119</f>
        <v>13512</v>
      </c>
      <c r="I154" s="21">
        <f>'Pomocný súbor'!L119</f>
        <v>13512</v>
      </c>
      <c r="K154" s="8"/>
    </row>
    <row r="155" spans="1:11" x14ac:dyDescent="0.25">
      <c r="A155" s="19">
        <v>640</v>
      </c>
      <c r="B155" s="20" t="s">
        <v>119</v>
      </c>
      <c r="C155" s="21">
        <v>3821.19</v>
      </c>
      <c r="D155" s="21">
        <f>'Pomocný súbor'!F120</f>
        <v>5054.07</v>
      </c>
      <c r="E155" s="21">
        <f>'Pomocný súbor'!G120</f>
        <v>3853</v>
      </c>
      <c r="F155" s="21">
        <f>'Pomocný súbor'!H120</f>
        <v>6362.19</v>
      </c>
      <c r="G155" s="21">
        <f>'Pomocný súbor'!J120</f>
        <v>5403</v>
      </c>
      <c r="H155" s="21">
        <f>'Pomocný súbor'!K120</f>
        <v>5403</v>
      </c>
      <c r="I155" s="21">
        <f>'Pomocný súbor'!L120</f>
        <v>5403</v>
      </c>
      <c r="K155" s="8"/>
    </row>
    <row r="156" spans="1:11" x14ac:dyDescent="0.25">
      <c r="A156" s="33" t="s">
        <v>96</v>
      </c>
      <c r="B156" s="34" t="s">
        <v>180</v>
      </c>
      <c r="C156" s="15">
        <f t="shared" ref="C156:E157" si="95">C157</f>
        <v>3436.93</v>
      </c>
      <c r="D156" s="15">
        <f t="shared" si="95"/>
        <v>3283.75</v>
      </c>
      <c r="E156" s="28">
        <f>E157</f>
        <v>4000</v>
      </c>
      <c r="F156" s="15">
        <f t="shared" ref="F156:I157" si="96">F157</f>
        <v>3153.7</v>
      </c>
      <c r="G156" s="28">
        <f t="shared" si="96"/>
        <v>4000</v>
      </c>
      <c r="H156" s="28">
        <f t="shared" si="96"/>
        <v>4000</v>
      </c>
      <c r="I156" s="28">
        <f t="shared" si="96"/>
        <v>4000</v>
      </c>
      <c r="K156" s="8"/>
    </row>
    <row r="157" spans="1:11" x14ac:dyDescent="0.25">
      <c r="A157" s="59" t="s">
        <v>185</v>
      </c>
      <c r="B157" s="60"/>
      <c r="C157" s="17">
        <f t="shared" si="95"/>
        <v>3436.93</v>
      </c>
      <c r="D157" s="17">
        <f t="shared" si="95"/>
        <v>3283.75</v>
      </c>
      <c r="E157" s="18">
        <f t="shared" si="95"/>
        <v>4000</v>
      </c>
      <c r="F157" s="17">
        <f t="shared" si="96"/>
        <v>3153.7</v>
      </c>
      <c r="G157" s="18">
        <f t="shared" si="96"/>
        <v>4000</v>
      </c>
      <c r="H157" s="18">
        <f t="shared" si="96"/>
        <v>4000</v>
      </c>
      <c r="I157" s="18">
        <f t="shared" si="96"/>
        <v>4000</v>
      </c>
      <c r="K157" s="8"/>
    </row>
    <row r="158" spans="1:11" x14ac:dyDescent="0.25">
      <c r="A158" s="19">
        <v>630</v>
      </c>
      <c r="B158" s="20" t="s">
        <v>118</v>
      </c>
      <c r="C158" s="21">
        <v>3436.93</v>
      </c>
      <c r="D158" s="21">
        <f>'Pomocný súbor'!F123</f>
        <v>3283.75</v>
      </c>
      <c r="E158" s="21">
        <f>'Pomocný súbor'!G123</f>
        <v>4000</v>
      </c>
      <c r="F158" s="21">
        <f>'Pomocný súbor'!H123</f>
        <v>3153.7</v>
      </c>
      <c r="G158" s="21">
        <f>'Pomocný súbor'!J123</f>
        <v>4000</v>
      </c>
      <c r="H158" s="21">
        <f>'Pomocný súbor'!K123</f>
        <v>4000</v>
      </c>
      <c r="I158" s="21">
        <f>'Pomocný súbor'!L123</f>
        <v>4000</v>
      </c>
      <c r="K158" s="8"/>
    </row>
    <row r="159" spans="1:11" x14ac:dyDescent="0.25">
      <c r="A159" s="33" t="s">
        <v>99</v>
      </c>
      <c r="B159" s="34" t="s">
        <v>181</v>
      </c>
      <c r="C159" s="15">
        <f>C160</f>
        <v>6424.2</v>
      </c>
      <c r="D159" s="15">
        <f>D160</f>
        <v>6811.14</v>
      </c>
      <c r="E159" s="28">
        <f t="shared" ref="E159:I159" si="97">E160</f>
        <v>4960</v>
      </c>
      <c r="F159" s="15">
        <f t="shared" si="97"/>
        <v>4416.9399999999996</v>
      </c>
      <c r="G159" s="28">
        <f t="shared" si="97"/>
        <v>4240</v>
      </c>
      <c r="H159" s="28">
        <f t="shared" si="97"/>
        <v>4240</v>
      </c>
      <c r="I159" s="28">
        <f t="shared" si="97"/>
        <v>4240</v>
      </c>
      <c r="K159" s="8"/>
    </row>
    <row r="160" spans="1:11" x14ac:dyDescent="0.25">
      <c r="A160" s="35"/>
      <c r="B160" s="36" t="s">
        <v>182</v>
      </c>
      <c r="C160" s="17">
        <f>SUM(C161:C162)</f>
        <v>6424.2</v>
      </c>
      <c r="D160" s="17">
        <f>SUM(D161:D162)</f>
        <v>6811.14</v>
      </c>
      <c r="E160" s="18">
        <f t="shared" ref="E160:G160" si="98">SUM(E161:E162)</f>
        <v>4960</v>
      </c>
      <c r="F160" s="17">
        <f t="shared" si="98"/>
        <v>4416.9399999999996</v>
      </c>
      <c r="G160" s="18">
        <f t="shared" si="98"/>
        <v>4240</v>
      </c>
      <c r="H160" s="18">
        <f t="shared" ref="H160:I160" si="99">SUM(H161:H162)</f>
        <v>4240</v>
      </c>
      <c r="I160" s="18">
        <f t="shared" si="99"/>
        <v>4240</v>
      </c>
      <c r="K160" s="8"/>
    </row>
    <row r="161" spans="1:11" x14ac:dyDescent="0.25">
      <c r="A161" s="37">
        <v>630</v>
      </c>
      <c r="B161" s="20" t="s">
        <v>118</v>
      </c>
      <c r="C161" s="21">
        <v>5698.4</v>
      </c>
      <c r="D161" s="21">
        <f>'Pomocný súbor'!F126</f>
        <v>6811.14</v>
      </c>
      <c r="E161" s="21">
        <f>'Pomocný súbor'!G126</f>
        <v>4240</v>
      </c>
      <c r="F161" s="21">
        <f>'Pomocný súbor'!H126</f>
        <v>4416.9399999999996</v>
      </c>
      <c r="G161" s="21">
        <f>'Pomocný súbor'!J126</f>
        <v>4240</v>
      </c>
      <c r="H161" s="21">
        <f>'Pomocný súbor'!K126</f>
        <v>4240</v>
      </c>
      <c r="I161" s="21">
        <f>'Pomocný súbor'!L126</f>
        <v>4240</v>
      </c>
      <c r="K161" s="8"/>
    </row>
    <row r="162" spans="1:11" x14ac:dyDescent="0.25">
      <c r="A162" s="19">
        <v>640</v>
      </c>
      <c r="B162" s="20" t="s">
        <v>119</v>
      </c>
      <c r="C162" s="21">
        <v>725.8</v>
      </c>
      <c r="D162" s="21">
        <f>'Pomocný súbor'!F127</f>
        <v>0</v>
      </c>
      <c r="E162" s="21">
        <f>'Pomocný súbor'!G127</f>
        <v>720</v>
      </c>
      <c r="F162" s="21">
        <f>'Pomocný súbor'!H127</f>
        <v>0</v>
      </c>
      <c r="G162" s="21">
        <f>'Pomocný súbor'!J127</f>
        <v>0</v>
      </c>
      <c r="H162" s="21">
        <f>'Pomocný súbor'!K127</f>
        <v>0</v>
      </c>
      <c r="I162" s="21">
        <f>'Pomocný súbor'!L127</f>
        <v>0</v>
      </c>
      <c r="K162" s="8"/>
    </row>
    <row r="163" spans="1:11" x14ac:dyDescent="0.25">
      <c r="A163" s="26" t="s">
        <v>102</v>
      </c>
      <c r="B163" s="27" t="s">
        <v>183</v>
      </c>
      <c r="C163" s="15">
        <f>C164</f>
        <v>16137.2</v>
      </c>
      <c r="D163" s="15">
        <f>D164</f>
        <v>16965.760000000002</v>
      </c>
      <c r="E163" s="28">
        <f>E164</f>
        <v>37950</v>
      </c>
      <c r="F163" s="15">
        <f t="shared" ref="F163:I163" si="100">F164</f>
        <v>19224.900000000001</v>
      </c>
      <c r="G163" s="28">
        <f t="shared" si="100"/>
        <v>37950</v>
      </c>
      <c r="H163" s="28">
        <f t="shared" si="100"/>
        <v>37950</v>
      </c>
      <c r="I163" s="28">
        <f t="shared" si="100"/>
        <v>37950</v>
      </c>
      <c r="K163" s="8"/>
    </row>
    <row r="164" spans="1:11" x14ac:dyDescent="0.25">
      <c r="A164" s="59" t="s">
        <v>120</v>
      </c>
      <c r="B164" s="60"/>
      <c r="C164" s="17">
        <f>SUM(C165:C166)</f>
        <v>16137.2</v>
      </c>
      <c r="D164" s="17">
        <f>SUM(D165:D166)</f>
        <v>16965.760000000002</v>
      </c>
      <c r="E164" s="18">
        <f>SUM(E165:E166)</f>
        <v>37950</v>
      </c>
      <c r="F164" s="17">
        <f t="shared" ref="F164:G164" si="101">SUM(F165:F166)</f>
        <v>19224.900000000001</v>
      </c>
      <c r="G164" s="18">
        <f t="shared" si="101"/>
        <v>37950</v>
      </c>
      <c r="H164" s="18">
        <f t="shared" ref="H164:I164" si="102">SUM(H165:H166)</f>
        <v>37950</v>
      </c>
      <c r="I164" s="18">
        <f t="shared" si="102"/>
        <v>37950</v>
      </c>
      <c r="K164" s="8"/>
    </row>
    <row r="165" spans="1:11" x14ac:dyDescent="0.25">
      <c r="A165" s="19">
        <v>630</v>
      </c>
      <c r="B165" s="20" t="s">
        <v>118</v>
      </c>
      <c r="C165" s="21">
        <v>15937.2</v>
      </c>
      <c r="D165" s="21">
        <f>'Pomocný súbor'!F130</f>
        <v>14907.26</v>
      </c>
      <c r="E165" s="21">
        <f>'Pomocný súbor'!G130</f>
        <v>37350</v>
      </c>
      <c r="F165" s="21">
        <f>'Pomocný súbor'!H130</f>
        <v>19224.900000000001</v>
      </c>
      <c r="G165" s="21">
        <f>'Pomocný súbor'!J130</f>
        <v>37350</v>
      </c>
      <c r="H165" s="21">
        <f>'Pomocný súbor'!K130</f>
        <v>37350</v>
      </c>
      <c r="I165" s="21">
        <f>'Pomocný súbor'!L130</f>
        <v>37350</v>
      </c>
      <c r="K165" s="8"/>
    </row>
    <row r="166" spans="1:11" x14ac:dyDescent="0.25">
      <c r="A166" s="19">
        <v>640</v>
      </c>
      <c r="B166" s="20" t="s">
        <v>119</v>
      </c>
      <c r="C166" s="21">
        <v>200</v>
      </c>
      <c r="D166" s="21">
        <f>'Pomocný súbor'!F131</f>
        <v>2058.5</v>
      </c>
      <c r="E166" s="21">
        <f>'Pomocný súbor'!G131</f>
        <v>600</v>
      </c>
      <c r="F166" s="21">
        <f>'Pomocný súbor'!H131</f>
        <v>0</v>
      </c>
      <c r="G166" s="21">
        <f>'Pomocný súbor'!J131</f>
        <v>600</v>
      </c>
      <c r="H166" s="21">
        <f>'Pomocný súbor'!K131</f>
        <v>600</v>
      </c>
      <c r="I166" s="21">
        <f>'Pomocný súbor'!L131</f>
        <v>600</v>
      </c>
      <c r="K166" s="8"/>
    </row>
    <row r="167" spans="1:11" x14ac:dyDescent="0.25">
      <c r="A167" s="26" t="s">
        <v>104</v>
      </c>
      <c r="B167" s="27" t="s">
        <v>184</v>
      </c>
      <c r="C167" s="15">
        <f>C168</f>
        <v>38462.99</v>
      </c>
      <c r="D167" s="15">
        <f>D168</f>
        <v>38923.81</v>
      </c>
      <c r="E167" s="28">
        <f>E168</f>
        <v>31338</v>
      </c>
      <c r="F167" s="15">
        <f t="shared" ref="F167:I167" si="103">F168</f>
        <v>33821.789999999994</v>
      </c>
      <c r="G167" s="28">
        <f t="shared" si="103"/>
        <v>1930</v>
      </c>
      <c r="H167" s="28">
        <f t="shared" si="103"/>
        <v>1930</v>
      </c>
      <c r="I167" s="28">
        <f t="shared" si="103"/>
        <v>1880</v>
      </c>
      <c r="K167" s="8"/>
    </row>
    <row r="168" spans="1:11" x14ac:dyDescent="0.25">
      <c r="A168" s="59" t="s">
        <v>185</v>
      </c>
      <c r="B168" s="60"/>
      <c r="C168" s="17">
        <f>SUM(C169:C171)</f>
        <v>38462.99</v>
      </c>
      <c r="D168" s="17">
        <f>SUM(D169:D171)</f>
        <v>38923.81</v>
      </c>
      <c r="E168" s="18">
        <f>SUM(E169:E171)</f>
        <v>31338</v>
      </c>
      <c r="F168" s="17">
        <f t="shared" ref="F168:G168" si="104">SUM(F169:F171)</f>
        <v>33821.789999999994</v>
      </c>
      <c r="G168" s="18">
        <f t="shared" si="104"/>
        <v>1930</v>
      </c>
      <c r="H168" s="18">
        <f t="shared" ref="H168:I168" si="105">SUM(H169:H171)</f>
        <v>1930</v>
      </c>
      <c r="I168" s="18">
        <f t="shared" si="105"/>
        <v>1880</v>
      </c>
      <c r="K168" s="8"/>
    </row>
    <row r="169" spans="1:11" x14ac:dyDescent="0.25">
      <c r="A169" s="19">
        <v>610</v>
      </c>
      <c r="B169" s="20" t="s">
        <v>116</v>
      </c>
      <c r="C169" s="21">
        <v>24659.82</v>
      </c>
      <c r="D169" s="21">
        <f>'Pomocný súbor'!F134</f>
        <v>25962.52</v>
      </c>
      <c r="E169" s="21">
        <f>'Pomocný súbor'!G134</f>
        <v>20915</v>
      </c>
      <c r="F169" s="21">
        <f>'Pomocný súbor'!H134</f>
        <v>23279.3</v>
      </c>
      <c r="G169" s="21">
        <f>'Pomocný súbor'!J134</f>
        <v>0</v>
      </c>
      <c r="H169" s="21">
        <f>'Pomocný súbor'!K134</f>
        <v>0</v>
      </c>
      <c r="I169" s="21">
        <f>'Pomocný súbor'!L134</f>
        <v>0</v>
      </c>
      <c r="K169" s="8"/>
    </row>
    <row r="170" spans="1:11" x14ac:dyDescent="0.25">
      <c r="A170" s="19">
        <v>620</v>
      </c>
      <c r="B170" s="20" t="s">
        <v>117</v>
      </c>
      <c r="C170" s="21">
        <v>8542.68</v>
      </c>
      <c r="D170" s="21">
        <f>'Pomocný súbor'!F135</f>
        <v>8542.68</v>
      </c>
      <c r="E170" s="21">
        <f>'Pomocný súbor'!G135</f>
        <v>6408</v>
      </c>
      <c r="F170" s="21">
        <f>'Pomocný súbor'!H135</f>
        <v>7118.9</v>
      </c>
      <c r="G170" s="21">
        <f>'Pomocný súbor'!J135</f>
        <v>0</v>
      </c>
      <c r="H170" s="21">
        <f>'Pomocný súbor'!K135</f>
        <v>0</v>
      </c>
      <c r="I170" s="21">
        <f>'Pomocný súbor'!L135</f>
        <v>0</v>
      </c>
      <c r="K170" s="8"/>
    </row>
    <row r="171" spans="1:11" x14ac:dyDescent="0.25">
      <c r="A171" s="19">
        <v>630</v>
      </c>
      <c r="B171" s="20" t="s">
        <v>118</v>
      </c>
      <c r="C171" s="21">
        <v>5260.49</v>
      </c>
      <c r="D171" s="21">
        <f>'Pomocný súbor'!F136</f>
        <v>4418.6099999999997</v>
      </c>
      <c r="E171" s="21">
        <f>'Pomocný súbor'!G136</f>
        <v>4015</v>
      </c>
      <c r="F171" s="21">
        <f>'Pomocný súbor'!H136</f>
        <v>3423.59</v>
      </c>
      <c r="G171" s="21">
        <f>'Pomocný súbor'!J136</f>
        <v>1930</v>
      </c>
      <c r="H171" s="21">
        <f>'Pomocný súbor'!K136</f>
        <v>1930</v>
      </c>
      <c r="I171" s="21">
        <f>'Pomocný súbor'!L136</f>
        <v>1880</v>
      </c>
      <c r="K171" s="8"/>
    </row>
    <row r="172" spans="1:11" x14ac:dyDescent="0.25">
      <c r="A172" s="53" t="s">
        <v>186</v>
      </c>
      <c r="B172" s="54"/>
      <c r="C172" s="38">
        <f>SUM(C6,C21,C30,C35,C39,C43,C47,C50,C55,C61,C67,C74,C80,C83,C101,C105,C108,C116,C138,C143,C147,C150,C159,C163,C167,C156)</f>
        <v>609049.08999999985</v>
      </c>
      <c r="D172" s="38">
        <f>SUM(D6,D21,D30,D35,D39,D43,D47,D50,D55,D61,D67,D74,D80,D83,D101,D105,D108,D116,D138,D143,D147,D150,D159,D163,D167,D156)</f>
        <v>671097.34000000008</v>
      </c>
      <c r="E172" s="38">
        <f>SUM(E6,E21,E30,E35,E39,E43,E47,E50,E55,E61,E67,E74,E80,E83,E101,E105,E108,E116,E138,E143,E147,E150,E159,E163,E167,E156)</f>
        <v>710636</v>
      </c>
      <c r="F172" s="38">
        <f t="shared" ref="F172:G172" si="106">SUM(F6,F21,F30,F35,F39,F43,F47,F50,F55,F61,F67,F74,F80,F83,F101,F105,F108,F116,F138,F143,F147,F150,F159,F163,F167,F156)</f>
        <v>704083.04999999981</v>
      </c>
      <c r="G172" s="38">
        <f t="shared" si="106"/>
        <v>744775</v>
      </c>
      <c r="H172" s="38">
        <f t="shared" ref="H172:I172" si="107">SUM(H6,H21,H30,H35,H39,H43,H47,H50,H55,H61,H67,H74,H80,H83,H101,H105,H108,H116,H138,H143,H147,H150,H159,H163,H167,H156)</f>
        <v>891090</v>
      </c>
      <c r="I172" s="38">
        <f t="shared" si="107"/>
        <v>943990</v>
      </c>
      <c r="K172" s="8"/>
    </row>
    <row r="173" spans="1:11" x14ac:dyDescent="0.25">
      <c r="E173" s="11"/>
      <c r="F173" s="11"/>
      <c r="G173" s="11"/>
      <c r="H173" s="11"/>
      <c r="I173" s="11"/>
      <c r="K173" s="8"/>
    </row>
    <row r="174" spans="1:11" x14ac:dyDescent="0.25">
      <c r="E174" s="11"/>
      <c r="F174" s="11"/>
      <c r="G174" s="11"/>
      <c r="H174" s="11"/>
      <c r="I174" s="11"/>
      <c r="K174" s="8"/>
    </row>
    <row r="175" spans="1:11" x14ac:dyDescent="0.25">
      <c r="A175" s="53" t="s">
        <v>187</v>
      </c>
      <c r="B175" s="54"/>
      <c r="C175" s="14" t="s">
        <v>109</v>
      </c>
      <c r="D175" s="14" t="s">
        <v>109</v>
      </c>
      <c r="E175" s="14" t="s">
        <v>110</v>
      </c>
      <c r="F175" s="14" t="s">
        <v>111</v>
      </c>
      <c r="G175" s="14" t="s">
        <v>112</v>
      </c>
      <c r="H175" s="14" t="s">
        <v>112</v>
      </c>
      <c r="I175" s="14" t="s">
        <v>112</v>
      </c>
      <c r="K175" s="8"/>
    </row>
    <row r="176" spans="1:11" x14ac:dyDescent="0.25">
      <c r="A176" s="53" t="s">
        <v>113</v>
      </c>
      <c r="B176" s="54"/>
      <c r="C176" s="14">
        <v>2017</v>
      </c>
      <c r="D176" s="14">
        <v>2018</v>
      </c>
      <c r="E176" s="14">
        <v>2019</v>
      </c>
      <c r="F176" s="14" t="s">
        <v>195</v>
      </c>
      <c r="G176" s="14">
        <v>2020</v>
      </c>
      <c r="H176" s="14">
        <v>2021</v>
      </c>
      <c r="I176" s="14">
        <v>2022</v>
      </c>
      <c r="K176" s="8"/>
    </row>
    <row r="177" spans="1:11" x14ac:dyDescent="0.25">
      <c r="A177" s="19">
        <v>700</v>
      </c>
      <c r="B177" s="20" t="s">
        <v>188</v>
      </c>
      <c r="C177" s="21">
        <v>100085.83</v>
      </c>
      <c r="D177" s="21">
        <v>61724.18</v>
      </c>
      <c r="E177" s="22">
        <v>574056</v>
      </c>
      <c r="F177" s="21">
        <v>640000</v>
      </c>
      <c r="G177" s="22">
        <v>108285</v>
      </c>
      <c r="H177" s="25"/>
      <c r="I177" s="25"/>
      <c r="K177" s="8"/>
    </row>
    <row r="178" spans="1:11" x14ac:dyDescent="0.25">
      <c r="A178" s="53" t="s">
        <v>189</v>
      </c>
      <c r="B178" s="54"/>
      <c r="C178" s="38">
        <f>SUM(C177)</f>
        <v>100085.83</v>
      </c>
      <c r="D178" s="38">
        <f>SUM(D177)</f>
        <v>61724.18</v>
      </c>
      <c r="E178" s="39">
        <f>SUM(E177)</f>
        <v>574056</v>
      </c>
      <c r="F178" s="38">
        <f>SUM(F177)</f>
        <v>640000</v>
      </c>
      <c r="G178" s="39">
        <f t="shared" ref="G178:I178" si="108">SUM(G177)</f>
        <v>108285</v>
      </c>
      <c r="H178" s="39">
        <f t="shared" si="108"/>
        <v>0</v>
      </c>
      <c r="I178" s="39">
        <f t="shared" si="108"/>
        <v>0</v>
      </c>
      <c r="K178" s="8"/>
    </row>
    <row r="179" spans="1:11" x14ac:dyDescent="0.25">
      <c r="E179" s="11"/>
      <c r="F179" s="9"/>
      <c r="G179" s="11"/>
      <c r="H179" s="11"/>
      <c r="I179" s="11"/>
      <c r="K179" s="8"/>
    </row>
    <row r="180" spans="1:11" x14ac:dyDescent="0.25">
      <c r="E180" s="11"/>
      <c r="F180" s="9"/>
      <c r="G180" s="11"/>
      <c r="H180" s="11"/>
      <c r="I180" s="11"/>
      <c r="K180" s="8"/>
    </row>
    <row r="181" spans="1:11" x14ac:dyDescent="0.25">
      <c r="A181" s="53" t="s">
        <v>190</v>
      </c>
      <c r="B181" s="54"/>
      <c r="C181" s="14" t="s">
        <v>109</v>
      </c>
      <c r="D181" s="14" t="s">
        <v>109</v>
      </c>
      <c r="E181" s="14" t="s">
        <v>110</v>
      </c>
      <c r="F181" s="14" t="s">
        <v>111</v>
      </c>
      <c r="G181" s="14" t="s">
        <v>112</v>
      </c>
      <c r="H181" s="14" t="s">
        <v>112</v>
      </c>
      <c r="I181" s="14" t="s">
        <v>112</v>
      </c>
      <c r="K181" s="8"/>
    </row>
    <row r="182" spans="1:11" x14ac:dyDescent="0.25">
      <c r="A182" s="53" t="s">
        <v>113</v>
      </c>
      <c r="B182" s="54"/>
      <c r="C182" s="14">
        <v>2017</v>
      </c>
      <c r="D182" s="14">
        <v>2018</v>
      </c>
      <c r="E182" s="14">
        <v>2019</v>
      </c>
      <c r="F182" s="14" t="s">
        <v>195</v>
      </c>
      <c r="G182" s="14">
        <v>2020</v>
      </c>
      <c r="H182" s="14">
        <v>2021</v>
      </c>
      <c r="I182" s="14">
        <v>2022</v>
      </c>
      <c r="K182" s="8"/>
    </row>
    <row r="183" spans="1:11" x14ac:dyDescent="0.25">
      <c r="A183" s="19">
        <v>821</v>
      </c>
      <c r="B183" s="20" t="s">
        <v>191</v>
      </c>
      <c r="C183" s="21">
        <v>4400</v>
      </c>
      <c r="D183" s="21">
        <v>0</v>
      </c>
      <c r="E183" s="25">
        <v>0</v>
      </c>
      <c r="F183" s="21">
        <v>0</v>
      </c>
      <c r="G183" s="25">
        <v>0</v>
      </c>
      <c r="H183" s="25">
        <v>0</v>
      </c>
      <c r="I183" s="25">
        <v>0</v>
      </c>
      <c r="K183" s="8"/>
    </row>
    <row r="184" spans="1:11" x14ac:dyDescent="0.25">
      <c r="A184" s="53" t="s">
        <v>192</v>
      </c>
      <c r="B184" s="54"/>
      <c r="C184" s="38">
        <f>SUM(C183)</f>
        <v>4400</v>
      </c>
      <c r="D184" s="38">
        <f>SUM(D183)</f>
        <v>0</v>
      </c>
      <c r="E184" s="39">
        <f>SUM(E183)</f>
        <v>0</v>
      </c>
      <c r="F184" s="38">
        <f>SUM(F183)</f>
        <v>0</v>
      </c>
      <c r="G184" s="39">
        <f t="shared" ref="G184:I184" si="109">SUM(G183)</f>
        <v>0</v>
      </c>
      <c r="H184" s="39">
        <f t="shared" si="109"/>
        <v>0</v>
      </c>
      <c r="I184" s="39">
        <f t="shared" si="109"/>
        <v>0</v>
      </c>
      <c r="K184" s="8"/>
    </row>
    <row r="185" spans="1:11" x14ac:dyDescent="0.25">
      <c r="E185" s="11"/>
      <c r="F185" s="9"/>
      <c r="G185" s="11"/>
      <c r="H185" s="11"/>
      <c r="I185" s="11"/>
      <c r="K185" s="8"/>
    </row>
    <row r="186" spans="1:11" x14ac:dyDescent="0.25">
      <c r="A186" s="4" t="s">
        <v>193</v>
      </c>
      <c r="B186" s="4"/>
      <c r="C186" s="40">
        <f t="shared" ref="C186" si="110">SUM(C172,C178,C184)</f>
        <v>713534.91999999981</v>
      </c>
      <c r="D186" s="40">
        <f t="shared" ref="D186:I186" si="111">SUM(D172,D178,D184)</f>
        <v>732821.52000000014</v>
      </c>
      <c r="E186" s="40">
        <f t="shared" si="111"/>
        <v>1284692</v>
      </c>
      <c r="F186" s="40">
        <f t="shared" si="111"/>
        <v>1344083.0499999998</v>
      </c>
      <c r="G186" s="40">
        <f t="shared" si="111"/>
        <v>853060</v>
      </c>
      <c r="H186" s="40">
        <f t="shared" si="111"/>
        <v>891090</v>
      </c>
      <c r="I186" s="40">
        <f t="shared" si="111"/>
        <v>943990</v>
      </c>
      <c r="K186" s="8"/>
    </row>
    <row r="187" spans="1:11" x14ac:dyDescent="0.25">
      <c r="E187" s="11"/>
      <c r="F187" s="11"/>
      <c r="G187" s="11"/>
      <c r="H187" s="11"/>
      <c r="I187" s="11"/>
      <c r="K187" s="8"/>
    </row>
    <row r="188" spans="1:11" x14ac:dyDescent="0.25">
      <c r="A188" s="57"/>
      <c r="B188" s="58"/>
      <c r="C188" s="8"/>
      <c r="D188" s="8"/>
      <c r="E188" s="11"/>
      <c r="F188" s="11"/>
      <c r="G188" s="11"/>
      <c r="H188" s="11"/>
      <c r="I188" s="11"/>
      <c r="K188" s="8"/>
    </row>
    <row r="189" spans="1:11" x14ac:dyDescent="0.25">
      <c r="A189" s="49"/>
      <c r="B189" s="49"/>
      <c r="C189" s="51"/>
      <c r="E189" s="11"/>
      <c r="F189" s="11"/>
      <c r="G189" s="11"/>
      <c r="H189" s="11"/>
      <c r="I189" s="11"/>
      <c r="K189" s="8"/>
    </row>
    <row r="190" spans="1:11" x14ac:dyDescent="0.25">
      <c r="B190" s="50"/>
      <c r="C190" s="2"/>
      <c r="E190" s="11"/>
      <c r="F190" s="11"/>
      <c r="G190" s="11"/>
      <c r="H190" s="11"/>
      <c r="I190" s="11"/>
      <c r="K190" s="8"/>
    </row>
    <row r="191" spans="1:11" x14ac:dyDescent="0.25">
      <c r="E191" s="11"/>
      <c r="F191" s="11"/>
      <c r="G191" s="11"/>
      <c r="H191" s="11"/>
      <c r="I191" s="11"/>
      <c r="K191" s="8"/>
    </row>
    <row r="192" spans="1:11" x14ac:dyDescent="0.25">
      <c r="E192" s="11"/>
      <c r="F192" s="11"/>
      <c r="G192" s="11"/>
      <c r="H192" s="11"/>
      <c r="I192" s="11"/>
      <c r="K192" s="8"/>
    </row>
    <row r="193" spans="5:11" x14ac:dyDescent="0.25">
      <c r="E193" s="11"/>
      <c r="F193" s="11"/>
      <c r="G193" s="11"/>
      <c r="H193" s="11"/>
      <c r="I193" s="11"/>
      <c r="K193" s="8"/>
    </row>
    <row r="194" spans="5:11" x14ac:dyDescent="0.25">
      <c r="E194" s="11"/>
      <c r="F194" s="11"/>
      <c r="G194" s="11"/>
      <c r="H194" s="11"/>
      <c r="I194" s="11"/>
      <c r="K194" s="8"/>
    </row>
    <row r="195" spans="5:11" x14ac:dyDescent="0.25">
      <c r="E195" s="11"/>
      <c r="F195" s="11"/>
      <c r="G195" s="11"/>
      <c r="H195" s="11"/>
      <c r="I195" s="11"/>
      <c r="K195" s="8"/>
    </row>
    <row r="196" spans="5:11" x14ac:dyDescent="0.25">
      <c r="E196" s="11"/>
      <c r="F196" s="11"/>
      <c r="G196" s="11"/>
      <c r="H196" s="11"/>
      <c r="I196" s="11"/>
      <c r="K196" s="8"/>
    </row>
    <row r="197" spans="5:11" x14ac:dyDescent="0.25">
      <c r="E197" s="11"/>
      <c r="F197" s="11"/>
      <c r="G197" s="11"/>
      <c r="H197" s="11"/>
      <c r="I197" s="11"/>
      <c r="K197" s="8"/>
    </row>
    <row r="198" spans="5:11" x14ac:dyDescent="0.25">
      <c r="E198" s="11"/>
      <c r="F198" s="11"/>
      <c r="G198" s="11"/>
      <c r="H198" s="11"/>
      <c r="I198" s="11"/>
      <c r="K198" s="8"/>
    </row>
    <row r="199" spans="5:11" x14ac:dyDescent="0.25">
      <c r="E199" s="11"/>
      <c r="F199" s="11"/>
      <c r="G199" s="11"/>
      <c r="H199" s="11"/>
      <c r="I199" s="11"/>
      <c r="K199" s="8"/>
    </row>
    <row r="200" spans="5:11" x14ac:dyDescent="0.25">
      <c r="E200" s="11"/>
      <c r="F200" s="11"/>
      <c r="G200" s="11"/>
      <c r="H200" s="11"/>
      <c r="I200" s="11"/>
      <c r="K200" s="8"/>
    </row>
    <row r="201" spans="5:11" x14ac:dyDescent="0.25">
      <c r="E201" s="11"/>
      <c r="F201" s="11"/>
      <c r="G201" s="11"/>
      <c r="H201" s="11"/>
      <c r="I201" s="11"/>
      <c r="K201" s="8"/>
    </row>
    <row r="202" spans="5:11" x14ac:dyDescent="0.25">
      <c r="E202" s="11"/>
      <c r="F202" s="11"/>
      <c r="G202" s="11"/>
      <c r="H202" s="11"/>
      <c r="I202" s="11"/>
      <c r="K202" s="8"/>
    </row>
    <row r="203" spans="5:11" x14ac:dyDescent="0.25">
      <c r="E203" s="11"/>
      <c r="F203" s="11"/>
      <c r="G203" s="11"/>
      <c r="H203" s="11"/>
      <c r="I203" s="11"/>
      <c r="K203" s="8"/>
    </row>
    <row r="204" spans="5:11" x14ac:dyDescent="0.25">
      <c r="E204" s="11"/>
      <c r="F204" s="11"/>
      <c r="G204" s="11"/>
      <c r="H204" s="11"/>
      <c r="I204" s="11"/>
      <c r="K204" s="8"/>
    </row>
    <row r="205" spans="5:11" x14ac:dyDescent="0.25">
      <c r="E205" s="11"/>
      <c r="F205" s="11"/>
      <c r="G205" s="11"/>
      <c r="H205" s="11"/>
      <c r="I205" s="11"/>
      <c r="K205" s="8"/>
    </row>
    <row r="206" spans="5:11" x14ac:dyDescent="0.25">
      <c r="E206" s="11"/>
      <c r="F206" s="11"/>
      <c r="G206" s="11"/>
      <c r="H206" s="11"/>
      <c r="I206" s="11"/>
      <c r="K206" s="8"/>
    </row>
    <row r="207" spans="5:11" x14ac:dyDescent="0.25">
      <c r="E207" s="11"/>
      <c r="F207" s="11"/>
      <c r="G207" s="11"/>
      <c r="H207" s="11"/>
      <c r="I207" s="11"/>
      <c r="K207" s="8"/>
    </row>
    <row r="208" spans="5:11" x14ac:dyDescent="0.25">
      <c r="E208" s="11"/>
      <c r="F208" s="11"/>
      <c r="G208" s="11"/>
      <c r="H208" s="11"/>
      <c r="I208" s="11"/>
      <c r="K208" s="8"/>
    </row>
    <row r="209" spans="5:11" x14ac:dyDescent="0.25">
      <c r="E209" s="11"/>
      <c r="F209" s="11"/>
      <c r="G209" s="11"/>
      <c r="H209" s="11"/>
      <c r="I209" s="11"/>
      <c r="K209" s="8"/>
    </row>
    <row r="210" spans="5:11" x14ac:dyDescent="0.25">
      <c r="E210" s="11"/>
      <c r="F210" s="11"/>
      <c r="G210" s="11"/>
      <c r="H210" s="11"/>
      <c r="I210" s="11"/>
      <c r="K210" s="8"/>
    </row>
    <row r="211" spans="5:11" x14ac:dyDescent="0.25">
      <c r="E211" s="11"/>
      <c r="F211" s="11"/>
      <c r="G211" s="11"/>
      <c r="H211" s="11"/>
      <c r="I211" s="11"/>
      <c r="K211" s="8"/>
    </row>
    <row r="212" spans="5:11" x14ac:dyDescent="0.25">
      <c r="E212" s="11"/>
      <c r="F212" s="11"/>
      <c r="G212" s="11"/>
      <c r="H212" s="11"/>
      <c r="I212" s="11"/>
      <c r="K212" s="8"/>
    </row>
    <row r="213" spans="5:11" x14ac:dyDescent="0.25">
      <c r="E213" s="11"/>
      <c r="F213" s="11"/>
      <c r="G213" s="11"/>
      <c r="H213" s="11"/>
      <c r="I213" s="11"/>
      <c r="K213" s="8"/>
    </row>
    <row r="214" spans="5:11" x14ac:dyDescent="0.25">
      <c r="E214" s="11"/>
      <c r="F214" s="11"/>
      <c r="G214" s="11"/>
      <c r="H214" s="11"/>
      <c r="I214" s="11"/>
      <c r="K214" s="8"/>
    </row>
    <row r="215" spans="5:11" x14ac:dyDescent="0.25">
      <c r="E215" s="11"/>
      <c r="F215" s="11"/>
      <c r="G215" s="11"/>
      <c r="H215" s="11"/>
      <c r="I215" s="11"/>
      <c r="K215" s="8"/>
    </row>
    <row r="216" spans="5:11" x14ac:dyDescent="0.25">
      <c r="E216" s="11"/>
      <c r="F216" s="11"/>
      <c r="G216" s="11"/>
      <c r="H216" s="11"/>
      <c r="I216" s="11"/>
      <c r="K216" s="8"/>
    </row>
    <row r="217" spans="5:11" x14ac:dyDescent="0.25">
      <c r="E217" s="11"/>
      <c r="F217" s="11"/>
      <c r="G217" s="11"/>
      <c r="H217" s="11"/>
      <c r="I217" s="11"/>
      <c r="K217" s="8"/>
    </row>
    <row r="218" spans="5:11" x14ac:dyDescent="0.25">
      <c r="E218" s="11"/>
      <c r="F218" s="11"/>
      <c r="G218" s="11"/>
      <c r="H218" s="11"/>
      <c r="I218" s="11"/>
      <c r="K218" s="8"/>
    </row>
    <row r="219" spans="5:11" x14ac:dyDescent="0.25">
      <c r="E219" s="11"/>
      <c r="F219" s="11"/>
      <c r="G219" s="11"/>
      <c r="H219" s="11"/>
      <c r="I219" s="11"/>
      <c r="K219" s="8"/>
    </row>
    <row r="220" spans="5:11" x14ac:dyDescent="0.25">
      <c r="E220" s="11"/>
      <c r="F220" s="11"/>
      <c r="G220" s="11"/>
      <c r="H220" s="11"/>
      <c r="I220" s="11"/>
      <c r="K220" s="8"/>
    </row>
    <row r="221" spans="5:11" x14ac:dyDescent="0.25">
      <c r="E221" s="11"/>
      <c r="F221" s="11"/>
      <c r="G221" s="11"/>
      <c r="H221" s="11"/>
      <c r="I221" s="11"/>
      <c r="K221" s="8"/>
    </row>
    <row r="222" spans="5:11" x14ac:dyDescent="0.25">
      <c r="E222" s="11"/>
      <c r="F222" s="11"/>
      <c r="G222" s="11"/>
      <c r="H222" s="11"/>
      <c r="I222" s="11"/>
    </row>
    <row r="223" spans="5:11" x14ac:dyDescent="0.25">
      <c r="E223" s="11"/>
      <c r="F223" s="11"/>
      <c r="G223" s="11"/>
      <c r="H223" s="11"/>
      <c r="I223" s="11"/>
    </row>
  </sheetData>
  <mergeCells count="57">
    <mergeCell ref="A182:B182"/>
    <mergeCell ref="A184:B184"/>
    <mergeCell ref="A188:B188"/>
    <mergeCell ref="A168:B168"/>
    <mergeCell ref="A172:B172"/>
    <mergeCell ref="A175:B175"/>
    <mergeCell ref="A176:B176"/>
    <mergeCell ref="A178:B178"/>
    <mergeCell ref="A181:B181"/>
    <mergeCell ref="A164:B164"/>
    <mergeCell ref="A122:B122"/>
    <mergeCell ref="A124:B124"/>
    <mergeCell ref="A126:B126"/>
    <mergeCell ref="A128:B128"/>
    <mergeCell ref="A131:B131"/>
    <mergeCell ref="A135:B135"/>
    <mergeCell ref="A139:B139"/>
    <mergeCell ref="A144:B144"/>
    <mergeCell ref="A148:B148"/>
    <mergeCell ref="A151:B151"/>
    <mergeCell ref="A157:B157"/>
    <mergeCell ref="A120:B120"/>
    <mergeCell ref="A84:B84"/>
    <mergeCell ref="A86:B86"/>
    <mergeCell ref="A90:B90"/>
    <mergeCell ref="A95:B95"/>
    <mergeCell ref="A99:B99"/>
    <mergeCell ref="A102:B102"/>
    <mergeCell ref="A106:B106"/>
    <mergeCell ref="A109:B109"/>
    <mergeCell ref="A112:B112"/>
    <mergeCell ref="A114:B114"/>
    <mergeCell ref="A117:B117"/>
    <mergeCell ref="A81:B81"/>
    <mergeCell ref="A44:B44"/>
    <mergeCell ref="A48:B48"/>
    <mergeCell ref="A51:B51"/>
    <mergeCell ref="A53:B53"/>
    <mergeCell ref="A56:B56"/>
    <mergeCell ref="A59:B59"/>
    <mergeCell ref="A62:B62"/>
    <mergeCell ref="A68:B68"/>
    <mergeCell ref="A70:B70"/>
    <mergeCell ref="A72:B72"/>
    <mergeCell ref="A75:B75"/>
    <mergeCell ref="A40:B40"/>
    <mergeCell ref="A1:I1"/>
    <mergeCell ref="A4:B4"/>
    <mergeCell ref="A5:B5"/>
    <mergeCell ref="A6:B6"/>
    <mergeCell ref="A7:B7"/>
    <mergeCell ref="A12:B12"/>
    <mergeCell ref="A14:B14"/>
    <mergeCell ref="A19:B19"/>
    <mergeCell ref="A22:B22"/>
    <mergeCell ref="A25:B25"/>
    <mergeCell ref="A31:B31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A32" sqref="A32:D35"/>
    </sheetView>
  </sheetViews>
  <sheetFormatPr defaultRowHeight="15" x14ac:dyDescent="0.25"/>
  <cols>
    <col min="1" max="1" width="9.42578125" customWidth="1"/>
    <col min="2" max="2" width="19.7109375" customWidth="1"/>
    <col min="3" max="9" width="12.5703125" customWidth="1"/>
  </cols>
  <sheetData>
    <row r="1" spans="1:9" x14ac:dyDescent="0.25">
      <c r="A1" s="55" t="s">
        <v>107</v>
      </c>
      <c r="B1" s="56"/>
      <c r="C1" s="56"/>
      <c r="D1" s="56"/>
      <c r="E1" s="56"/>
      <c r="F1" s="56"/>
      <c r="G1" s="56"/>
      <c r="H1" s="56"/>
      <c r="I1" s="56"/>
    </row>
    <row r="2" spans="1:9" x14ac:dyDescent="0.25">
      <c r="A2" s="13"/>
    </row>
    <row r="3" spans="1:9" x14ac:dyDescent="0.25">
      <c r="A3" s="13"/>
    </row>
    <row r="4" spans="1:9" ht="18.75" x14ac:dyDescent="0.3">
      <c r="A4" s="67" t="s">
        <v>209</v>
      </c>
      <c r="B4" s="68"/>
      <c r="C4" s="14" t="s">
        <v>109</v>
      </c>
      <c r="D4" s="14" t="s">
        <v>109</v>
      </c>
      <c r="E4" s="47" t="s">
        <v>110</v>
      </c>
      <c r="F4" s="14" t="s">
        <v>111</v>
      </c>
      <c r="G4" s="47" t="s">
        <v>112</v>
      </c>
      <c r="H4" s="47" t="s">
        <v>112</v>
      </c>
      <c r="I4" s="47" t="s">
        <v>112</v>
      </c>
    </row>
    <row r="5" spans="1:9" x14ac:dyDescent="0.25">
      <c r="A5" s="53" t="s">
        <v>113</v>
      </c>
      <c r="B5" s="54"/>
      <c r="C5" s="48">
        <v>2017</v>
      </c>
      <c r="D5" s="48">
        <v>2018</v>
      </c>
      <c r="E5" s="48">
        <v>2019</v>
      </c>
      <c r="F5" s="48" t="s">
        <v>195</v>
      </c>
      <c r="G5" s="48">
        <v>2020</v>
      </c>
      <c r="H5" s="48">
        <v>2021</v>
      </c>
      <c r="I5" s="48">
        <v>2022</v>
      </c>
    </row>
    <row r="6" spans="1:9" x14ac:dyDescent="0.25">
      <c r="A6" s="65" t="s">
        <v>210</v>
      </c>
      <c r="B6" s="66"/>
      <c r="C6" s="25">
        <f>SUM('Príjmy 2020-2022'!C6:C8)</f>
        <v>1405421</v>
      </c>
      <c r="D6" s="25">
        <f>SUM('Príjmy 2020-2022'!D6:D8)</f>
        <v>1486614.5299999998</v>
      </c>
      <c r="E6" s="25">
        <f>SUM('Príjmy 2020-2022'!E6:E8)</f>
        <v>1608598</v>
      </c>
      <c r="F6" s="25">
        <f>SUM('Príjmy 2020-2022'!F6:F8)</f>
        <v>1622135.83</v>
      </c>
      <c r="G6" s="25">
        <f>SUM('Príjmy 2020-2022'!G6:G8)</f>
        <v>1497021</v>
      </c>
      <c r="H6" s="25">
        <f>SUM('Príjmy 2020-2022'!H6:H8)</f>
        <v>1535051</v>
      </c>
      <c r="I6" s="25">
        <f>SUM('Príjmy 2020-2022'!I6:I8)</f>
        <v>1587951</v>
      </c>
    </row>
    <row r="7" spans="1:9" x14ac:dyDescent="0.25">
      <c r="A7" s="65" t="s">
        <v>200</v>
      </c>
      <c r="B7" s="69"/>
      <c r="C7" s="25">
        <f>'Príjmy 2020-2022'!C9</f>
        <v>24444</v>
      </c>
      <c r="D7" s="25">
        <f>'Príjmy 2020-2022'!D9</f>
        <v>49888.82</v>
      </c>
      <c r="E7" s="25">
        <f>'Príjmy 2020-2022'!E9</f>
        <v>49796</v>
      </c>
      <c r="F7" s="25">
        <f>'Príjmy 2020-2022'!F9</f>
        <v>49796</v>
      </c>
      <c r="G7" s="25">
        <f>'Príjmy 2020-2022'!G9</f>
        <v>21530</v>
      </c>
      <c r="H7" s="25">
        <f>'Príjmy 2020-2022'!H9</f>
        <v>21530</v>
      </c>
      <c r="I7" s="25">
        <f>'Príjmy 2020-2022'!I9</f>
        <v>21530</v>
      </c>
    </row>
    <row r="8" spans="1:9" x14ac:dyDescent="0.25">
      <c r="A8" s="65" t="s">
        <v>211</v>
      </c>
      <c r="B8" s="66"/>
      <c r="C8" s="25">
        <f>'Výdavky 2020-2022'!C172</f>
        <v>609049.08999999985</v>
      </c>
      <c r="D8" s="25">
        <f>'Výdavky 2020-2022'!D172</f>
        <v>671097.34000000008</v>
      </c>
      <c r="E8" s="25">
        <f>'Výdavky 2020-2022'!E172</f>
        <v>710636</v>
      </c>
      <c r="F8" s="25">
        <f>'Výdavky 2020-2022'!F172</f>
        <v>704083.04999999981</v>
      </c>
      <c r="G8" s="25">
        <f>'Výdavky 2020-2022'!G172</f>
        <v>744775</v>
      </c>
      <c r="H8" s="25">
        <f>'Výdavky 2020-2022'!H172</f>
        <v>891090</v>
      </c>
      <c r="I8" s="25">
        <f>'Výdavky 2020-2022'!I172</f>
        <v>943990</v>
      </c>
    </row>
    <row r="9" spans="1:9" x14ac:dyDescent="0.25">
      <c r="A9" s="65" t="s">
        <v>212</v>
      </c>
      <c r="B9" s="66"/>
      <c r="C9" s="25">
        <v>653086</v>
      </c>
      <c r="D9" s="25">
        <v>722336.22</v>
      </c>
      <c r="E9" s="25">
        <f>788952+E7</f>
        <v>838748</v>
      </c>
      <c r="F9" s="25">
        <v>838748</v>
      </c>
      <c r="G9" s="25">
        <f>643961+G7</f>
        <v>665491</v>
      </c>
      <c r="H9" s="25">
        <f t="shared" ref="H9:I9" si="0">643961+H7</f>
        <v>665491</v>
      </c>
      <c r="I9" s="25">
        <f t="shared" si="0"/>
        <v>665491</v>
      </c>
    </row>
    <row r="10" spans="1:9" x14ac:dyDescent="0.25">
      <c r="A10" s="74" t="s">
        <v>213</v>
      </c>
      <c r="B10" s="75"/>
      <c r="C10" s="45">
        <f>C6+C7-(C8+C9)</f>
        <v>167729.91000000015</v>
      </c>
      <c r="D10" s="45">
        <f t="shared" ref="D10:I10" si="1">D6+D7-(D8+D9)</f>
        <v>143069.7899999998</v>
      </c>
      <c r="E10" s="45">
        <f t="shared" si="1"/>
        <v>109010</v>
      </c>
      <c r="F10" s="45">
        <f t="shared" si="1"/>
        <v>129100.78000000026</v>
      </c>
      <c r="G10" s="45">
        <f t="shared" si="1"/>
        <v>108285</v>
      </c>
      <c r="H10" s="45">
        <f t="shared" si="1"/>
        <v>0</v>
      </c>
      <c r="I10" s="45">
        <f t="shared" si="1"/>
        <v>0</v>
      </c>
    </row>
    <row r="11" spans="1:9" x14ac:dyDescent="0.25">
      <c r="A11" s="65" t="s">
        <v>214</v>
      </c>
      <c r="B11" s="66"/>
      <c r="C11" s="25">
        <f>'Príjmy 2020-2022'!C17</f>
        <v>29347</v>
      </c>
      <c r="D11" s="25">
        <f>'Príjmy 2020-2022'!D17</f>
        <v>35828</v>
      </c>
      <c r="E11" s="25">
        <f>'Príjmy 2020-2022'!E17</f>
        <v>354247</v>
      </c>
      <c r="F11" s="25">
        <f>'Príjmy 2020-2022'!F17</f>
        <v>444057.5</v>
      </c>
      <c r="G11" s="25">
        <f>'Príjmy 2020-2022'!G17</f>
        <v>0</v>
      </c>
      <c r="H11" s="25">
        <f>'Príjmy 2020-2022'!H17</f>
        <v>0</v>
      </c>
      <c r="I11" s="25">
        <f>'Príjmy 2020-2022'!I17</f>
        <v>0</v>
      </c>
    </row>
    <row r="12" spans="1:9" x14ac:dyDescent="0.25">
      <c r="A12" s="65" t="s">
        <v>215</v>
      </c>
      <c r="B12" s="66"/>
      <c r="C12" s="25">
        <f>'Výdavky 2020-2022'!C178</f>
        <v>100085.83</v>
      </c>
      <c r="D12" s="25">
        <f>'Výdavky 2020-2022'!D178</f>
        <v>61724.18</v>
      </c>
      <c r="E12" s="25">
        <f>'Výdavky 2020-2022'!E178</f>
        <v>574056</v>
      </c>
      <c r="F12" s="25">
        <f>'Výdavky 2020-2022'!F178</f>
        <v>640000</v>
      </c>
      <c r="G12" s="25">
        <f>'Výdavky 2020-2022'!G178</f>
        <v>108285</v>
      </c>
      <c r="H12" s="25">
        <f>'Výdavky 2020-2022'!H178</f>
        <v>0</v>
      </c>
      <c r="I12" s="25">
        <f>'Výdavky 2020-2022'!I178</f>
        <v>0</v>
      </c>
    </row>
    <row r="13" spans="1:9" x14ac:dyDescent="0.25">
      <c r="A13" s="70" t="s">
        <v>216</v>
      </c>
      <c r="B13" s="71"/>
      <c r="C13" s="45">
        <f>C11-C12</f>
        <v>-70738.83</v>
      </c>
      <c r="D13" s="45">
        <f t="shared" ref="D13:I13" si="2">D11-D12</f>
        <v>-25896.18</v>
      </c>
      <c r="E13" s="45">
        <f t="shared" si="2"/>
        <v>-219809</v>
      </c>
      <c r="F13" s="45">
        <f t="shared" si="2"/>
        <v>-195942.5</v>
      </c>
      <c r="G13" s="45">
        <f t="shared" si="2"/>
        <v>-108285</v>
      </c>
      <c r="H13" s="45">
        <f t="shared" si="2"/>
        <v>0</v>
      </c>
      <c r="I13" s="45">
        <f t="shared" si="2"/>
        <v>0</v>
      </c>
    </row>
    <row r="14" spans="1:9" x14ac:dyDescent="0.25">
      <c r="A14" s="65" t="s">
        <v>217</v>
      </c>
      <c r="B14" s="66"/>
      <c r="C14" s="43">
        <f>'Príjmy 2020-2022'!C24</f>
        <v>1358</v>
      </c>
      <c r="D14" s="43">
        <f>'Príjmy 2020-2022'!D24</f>
        <v>2705.62</v>
      </c>
      <c r="E14" s="43">
        <f>'Príjmy 2020-2022'!E24</f>
        <v>272792.77</v>
      </c>
      <c r="F14" s="43">
        <v>148000</v>
      </c>
      <c r="G14" s="43">
        <f>'Príjmy 2020-2022'!G24</f>
        <v>0</v>
      </c>
      <c r="H14" s="43">
        <f>'Príjmy 2020-2022'!H24</f>
        <v>0</v>
      </c>
      <c r="I14" s="43">
        <f>'Príjmy 2020-2022'!I24</f>
        <v>0</v>
      </c>
    </row>
    <row r="15" spans="1:9" x14ac:dyDescent="0.25">
      <c r="A15" s="65" t="s">
        <v>218</v>
      </c>
      <c r="B15" s="66"/>
      <c r="C15" s="25">
        <f>'Výdavky 2020-2022'!C184</f>
        <v>4400</v>
      </c>
      <c r="D15" s="25">
        <f>'Výdavky 2020-2022'!D184</f>
        <v>0</v>
      </c>
      <c r="E15" s="25">
        <f>'Výdavky 2020-2022'!E184</f>
        <v>0</v>
      </c>
      <c r="F15" s="25">
        <f>'Výdavky 2020-2022'!F184</f>
        <v>0</v>
      </c>
      <c r="G15" s="25">
        <f>'Výdavky 2020-2022'!G184</f>
        <v>0</v>
      </c>
      <c r="H15" s="25">
        <f>'Výdavky 2020-2022'!H184</f>
        <v>0</v>
      </c>
      <c r="I15" s="25">
        <f>'Výdavky 2020-2022'!I184</f>
        <v>0</v>
      </c>
    </row>
    <row r="16" spans="1:9" x14ac:dyDescent="0.25">
      <c r="A16" s="70" t="s">
        <v>219</v>
      </c>
      <c r="B16" s="71"/>
      <c r="C16" s="45">
        <f>C14-C15</f>
        <v>-3042</v>
      </c>
      <c r="D16" s="45">
        <f t="shared" ref="D16:I16" si="3">D14-D15</f>
        <v>2705.62</v>
      </c>
      <c r="E16" s="45">
        <f t="shared" si="3"/>
        <v>272792.77</v>
      </c>
      <c r="F16" s="45">
        <f t="shared" si="3"/>
        <v>148000</v>
      </c>
      <c r="G16" s="45">
        <f t="shared" si="3"/>
        <v>0</v>
      </c>
      <c r="H16" s="45">
        <f t="shared" si="3"/>
        <v>0</v>
      </c>
      <c r="I16" s="45">
        <f t="shared" si="3"/>
        <v>0</v>
      </c>
    </row>
    <row r="17" spans="1:9" ht="18.75" x14ac:dyDescent="0.3">
      <c r="A17" s="72" t="s">
        <v>220</v>
      </c>
      <c r="B17" s="73"/>
      <c r="C17" s="45">
        <f>SUM(C10,C13,C16)</f>
        <v>93949.080000000147</v>
      </c>
      <c r="D17" s="45">
        <f t="shared" ref="D17:I17" si="4">SUM(D10,D13,D16)</f>
        <v>119879.22999999981</v>
      </c>
      <c r="E17" s="45">
        <f t="shared" si="4"/>
        <v>161993.77000000002</v>
      </c>
      <c r="F17" s="45">
        <f t="shared" si="4"/>
        <v>81158.280000000261</v>
      </c>
      <c r="G17" s="45">
        <f t="shared" si="4"/>
        <v>0</v>
      </c>
      <c r="H17" s="45">
        <f t="shared" si="4"/>
        <v>0</v>
      </c>
      <c r="I17" s="45">
        <f t="shared" si="4"/>
        <v>0</v>
      </c>
    </row>
    <row r="20" spans="1:9" x14ac:dyDescent="0.25">
      <c r="B20" t="s">
        <v>221</v>
      </c>
      <c r="G20" s="11">
        <f>SUM(G6,G11,G14)</f>
        <v>1497021</v>
      </c>
      <c r="H20" s="11">
        <f t="shared" ref="H20:I20" si="5">SUM(H6,H11,H14)</f>
        <v>1535051</v>
      </c>
      <c r="I20" s="11">
        <f t="shared" si="5"/>
        <v>1587951</v>
      </c>
    </row>
    <row r="21" spans="1:9" x14ac:dyDescent="0.25">
      <c r="B21" t="s">
        <v>222</v>
      </c>
      <c r="G21" s="11">
        <f>SUM(G8,G12,G15)</f>
        <v>853060</v>
      </c>
      <c r="H21" s="11">
        <f t="shared" ref="H21:I21" si="6">SUM(H8,H12,H15)</f>
        <v>891090</v>
      </c>
      <c r="I21" s="11">
        <f t="shared" si="6"/>
        <v>943990</v>
      </c>
    </row>
    <row r="22" spans="1:9" x14ac:dyDescent="0.25">
      <c r="B22" s="4" t="s">
        <v>10</v>
      </c>
      <c r="C22" s="4"/>
      <c r="D22" s="4"/>
      <c r="E22" s="4"/>
      <c r="F22" s="4"/>
      <c r="G22" s="46">
        <f>G20-G21</f>
        <v>643961</v>
      </c>
      <c r="H22" s="46">
        <f t="shared" ref="H22:I22" si="7">H20-H21</f>
        <v>643961</v>
      </c>
      <c r="I22" s="46">
        <f t="shared" si="7"/>
        <v>643961</v>
      </c>
    </row>
    <row r="24" spans="1:9" x14ac:dyDescent="0.25">
      <c r="B24" t="s">
        <v>223</v>
      </c>
      <c r="G24" s="11">
        <f>G7</f>
        <v>21530</v>
      </c>
      <c r="H24" s="11">
        <f t="shared" ref="H24:I24" si="8">H7</f>
        <v>21530</v>
      </c>
      <c r="I24" s="11">
        <f t="shared" si="8"/>
        <v>21530</v>
      </c>
    </row>
    <row r="25" spans="1:9" x14ac:dyDescent="0.25">
      <c r="B25" t="s">
        <v>224</v>
      </c>
      <c r="G25" s="11">
        <f>G9</f>
        <v>665491</v>
      </c>
      <c r="H25" s="11">
        <f t="shared" ref="H25:I25" si="9">H9</f>
        <v>665491</v>
      </c>
      <c r="I25" s="11">
        <f t="shared" si="9"/>
        <v>665491</v>
      </c>
    </row>
    <row r="26" spans="1:9" x14ac:dyDescent="0.25">
      <c r="B26" s="4" t="s">
        <v>10</v>
      </c>
      <c r="C26" s="4"/>
      <c r="D26" s="4"/>
      <c r="E26" s="4"/>
      <c r="F26" s="4"/>
      <c r="G26" s="46">
        <f>G24-G25</f>
        <v>-643961</v>
      </c>
      <c r="H26" s="46">
        <f t="shared" ref="H26:I26" si="10">H24-H25</f>
        <v>-643961</v>
      </c>
      <c r="I26" s="46">
        <f t="shared" si="10"/>
        <v>-643961</v>
      </c>
    </row>
    <row r="28" spans="1:9" x14ac:dyDescent="0.25">
      <c r="B28" t="s">
        <v>225</v>
      </c>
      <c r="G28" s="11">
        <f>SUM(G6:G7,G11,G14)</f>
        <v>1518551</v>
      </c>
      <c r="H28" s="11">
        <f t="shared" ref="H28:I28" si="11">SUM(H6:H7,H11,H14)</f>
        <v>1556581</v>
      </c>
      <c r="I28" s="11">
        <f t="shared" si="11"/>
        <v>1609481</v>
      </c>
    </row>
    <row r="29" spans="1:9" x14ac:dyDescent="0.25">
      <c r="B29" t="s">
        <v>226</v>
      </c>
      <c r="G29" s="11">
        <f>SUM(G8:G9,G12,G15)</f>
        <v>1518551</v>
      </c>
      <c r="H29" s="11">
        <f t="shared" ref="H29:I29" si="12">SUM(H8:H9,H12,H15)</f>
        <v>1556581</v>
      </c>
      <c r="I29" s="11">
        <f t="shared" si="12"/>
        <v>1609481</v>
      </c>
    </row>
    <row r="30" spans="1:9" x14ac:dyDescent="0.25">
      <c r="B30" s="4" t="s">
        <v>10</v>
      </c>
      <c r="C30" s="4"/>
      <c r="D30" s="4"/>
      <c r="E30" s="4"/>
      <c r="F30" s="4"/>
      <c r="G30" s="46">
        <f>G28-G29</f>
        <v>0</v>
      </c>
      <c r="H30" s="46">
        <f t="shared" ref="H30:I30" si="13">H28-H29</f>
        <v>0</v>
      </c>
      <c r="I30" s="46">
        <f t="shared" si="13"/>
        <v>0</v>
      </c>
    </row>
    <row r="32" spans="1:9" x14ac:dyDescent="0.25">
      <c r="A32" s="57"/>
      <c r="B32" s="58"/>
      <c r="C32" s="1"/>
      <c r="D32" s="8"/>
      <c r="E32" s="11"/>
    </row>
    <row r="33" spans="1:3" x14ac:dyDescent="0.25">
      <c r="A33" s="49"/>
      <c r="B33" s="49"/>
      <c r="C33" s="51"/>
    </row>
    <row r="34" spans="1:3" x14ac:dyDescent="0.25">
      <c r="B34" s="50"/>
      <c r="C34" s="2"/>
    </row>
  </sheetData>
  <mergeCells count="16">
    <mergeCell ref="A15:B15"/>
    <mergeCell ref="A16:B16"/>
    <mergeCell ref="A17:B17"/>
    <mergeCell ref="A32:B32"/>
    <mergeCell ref="A9:B9"/>
    <mergeCell ref="A10:B10"/>
    <mergeCell ref="A11:B11"/>
    <mergeCell ref="A12:B12"/>
    <mergeCell ref="A13:B13"/>
    <mergeCell ref="A14:B14"/>
    <mergeCell ref="A8:B8"/>
    <mergeCell ref="A1:I1"/>
    <mergeCell ref="A4:B4"/>
    <mergeCell ref="A5:B5"/>
    <mergeCell ref="A6:B6"/>
    <mergeCell ref="A7:B7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abSelected="1" topLeftCell="A130" workbookViewId="0">
      <selection activeCell="F140" sqref="F140:I143"/>
    </sheetView>
  </sheetViews>
  <sheetFormatPr defaultRowHeight="15" x14ac:dyDescent="0.25"/>
  <cols>
    <col min="5" max="6" width="16.85546875" style="8" customWidth="1"/>
    <col min="7" max="7" width="16" style="11" customWidth="1"/>
    <col min="8" max="8" width="16.85546875" style="8" hidden="1" customWidth="1"/>
    <col min="9" max="9" width="16.85546875" style="8" customWidth="1"/>
    <col min="10" max="12" width="16" style="11" customWidth="1"/>
    <col min="14" max="15" width="12.7109375" customWidth="1"/>
  </cols>
  <sheetData>
    <row r="1" spans="1:15" s="6" customFormat="1" x14ac:dyDescent="0.25">
      <c r="A1" s="5" t="s">
        <v>0</v>
      </c>
      <c r="B1" s="5" t="s">
        <v>1</v>
      </c>
      <c r="C1" s="5" t="s">
        <v>2</v>
      </c>
      <c r="D1" s="5"/>
      <c r="E1" s="7" t="s">
        <v>3</v>
      </c>
      <c r="F1" s="7" t="s">
        <v>4</v>
      </c>
      <c r="G1" s="10" t="s">
        <v>106</v>
      </c>
      <c r="H1" s="7" t="s">
        <v>9</v>
      </c>
      <c r="I1" s="7" t="s">
        <v>5</v>
      </c>
      <c r="J1" s="10" t="s">
        <v>6</v>
      </c>
      <c r="K1" s="10" t="s">
        <v>7</v>
      </c>
      <c r="L1" s="10" t="s">
        <v>8</v>
      </c>
      <c r="N1" s="5"/>
      <c r="O1" s="5"/>
    </row>
    <row r="5" spans="1:15" x14ac:dyDescent="0.25">
      <c r="A5" s="1" t="s">
        <v>12</v>
      </c>
    </row>
    <row r="6" spans="1:15" x14ac:dyDescent="0.25">
      <c r="A6" s="1" t="s">
        <v>11</v>
      </c>
      <c r="B6" s="1" t="s">
        <v>13</v>
      </c>
      <c r="C6" s="1" t="s">
        <v>14</v>
      </c>
      <c r="D6" s="1"/>
      <c r="E6" s="9">
        <v>89219.29</v>
      </c>
      <c r="F6" s="9">
        <v>72219.3</v>
      </c>
      <c r="G6" s="12">
        <v>93000</v>
      </c>
      <c r="H6" s="9">
        <v>48718.91</v>
      </c>
      <c r="I6" s="9">
        <f>IF(H6&lt;G6,G6*0.99,H5)</f>
        <v>92070</v>
      </c>
      <c r="J6" s="12">
        <v>123000</v>
      </c>
      <c r="K6" s="12">
        <v>123000</v>
      </c>
      <c r="L6" s="12">
        <v>123000</v>
      </c>
      <c r="N6" s="3"/>
      <c r="O6" s="3"/>
    </row>
    <row r="7" spans="1:15" x14ac:dyDescent="0.25">
      <c r="A7" s="1" t="s">
        <v>11</v>
      </c>
      <c r="B7" s="1" t="s">
        <v>13</v>
      </c>
      <c r="C7" s="1" t="s">
        <v>15</v>
      </c>
      <c r="D7" s="1"/>
      <c r="E7" s="9">
        <v>40475.42</v>
      </c>
      <c r="F7" s="9">
        <v>40044.32</v>
      </c>
      <c r="G7" s="12">
        <v>36523</v>
      </c>
      <c r="H7" s="9">
        <v>28228.86</v>
      </c>
      <c r="I7" s="9">
        <f t="shared" ref="I7:I14" si="0">IF(H7&lt;G7,G7*0.99,H6)</f>
        <v>36157.769999999997</v>
      </c>
      <c r="J7" s="12">
        <v>36857</v>
      </c>
      <c r="K7" s="12">
        <v>36857</v>
      </c>
      <c r="L7" s="12">
        <v>36857</v>
      </c>
      <c r="N7" s="3"/>
      <c r="O7" s="3"/>
    </row>
    <row r="8" spans="1:15" x14ac:dyDescent="0.25">
      <c r="A8" s="1" t="s">
        <v>11</v>
      </c>
      <c r="B8" s="1" t="s">
        <v>13</v>
      </c>
      <c r="C8" s="1" t="s">
        <v>16</v>
      </c>
      <c r="D8" s="1"/>
      <c r="E8" s="9">
        <v>54957.65</v>
      </c>
      <c r="F8" s="9">
        <v>71943.61</v>
      </c>
      <c r="G8" s="12">
        <v>56283</v>
      </c>
      <c r="H8" s="9">
        <v>46229.2</v>
      </c>
      <c r="I8" s="9">
        <f t="shared" si="0"/>
        <v>55720.17</v>
      </c>
      <c r="J8" s="12">
        <v>67357</v>
      </c>
      <c r="K8" s="12">
        <v>67357</v>
      </c>
      <c r="L8" s="12">
        <v>67357</v>
      </c>
      <c r="N8" s="3"/>
      <c r="O8" s="3"/>
    </row>
    <row r="9" spans="1:15" x14ac:dyDescent="0.25">
      <c r="A9" s="1" t="s">
        <v>11</v>
      </c>
      <c r="B9" s="1" t="s">
        <v>13</v>
      </c>
      <c r="C9" s="1" t="s">
        <v>17</v>
      </c>
      <c r="D9" s="1"/>
      <c r="E9" s="9">
        <v>467.01</v>
      </c>
      <c r="F9" s="9">
        <v>1172.53</v>
      </c>
      <c r="G9" s="12">
        <v>1000</v>
      </c>
      <c r="H9" s="9">
        <v>1009.08</v>
      </c>
      <c r="I9" s="9">
        <f t="shared" si="0"/>
        <v>46229.2</v>
      </c>
      <c r="J9" s="12">
        <v>1000</v>
      </c>
      <c r="K9" s="12">
        <v>1000</v>
      </c>
      <c r="L9" s="12">
        <v>1000</v>
      </c>
      <c r="N9" s="3"/>
      <c r="O9" s="3"/>
    </row>
    <row r="10" spans="1:15" x14ac:dyDescent="0.25">
      <c r="A10" s="1" t="s">
        <v>11</v>
      </c>
      <c r="B10" s="1" t="s">
        <v>18</v>
      </c>
      <c r="C10" s="1" t="s">
        <v>17</v>
      </c>
      <c r="D10" s="1"/>
      <c r="E10" s="9">
        <v>3899.56</v>
      </c>
      <c r="F10" s="9">
        <v>6510.95</v>
      </c>
      <c r="G10" s="12">
        <v>6300</v>
      </c>
      <c r="H10" s="9">
        <v>6112.44</v>
      </c>
      <c r="I10" s="9">
        <f t="shared" si="0"/>
        <v>6237</v>
      </c>
      <c r="J10" s="12">
        <v>6300</v>
      </c>
      <c r="K10" s="12">
        <v>6300</v>
      </c>
      <c r="L10" s="12">
        <v>6300</v>
      </c>
      <c r="N10" s="3"/>
      <c r="O10" s="3"/>
    </row>
    <row r="11" spans="1:15" x14ac:dyDescent="0.25">
      <c r="A11" s="1" t="s">
        <v>11</v>
      </c>
      <c r="B11" s="1" t="s">
        <v>19</v>
      </c>
      <c r="C11" s="1" t="s">
        <v>16</v>
      </c>
      <c r="D11" s="1"/>
      <c r="E11" s="9">
        <v>0</v>
      </c>
      <c r="F11" s="9">
        <v>0</v>
      </c>
      <c r="G11" s="12">
        <v>1606</v>
      </c>
      <c r="H11" s="9">
        <v>1606.05</v>
      </c>
      <c r="I11" s="9">
        <f t="shared" si="0"/>
        <v>6112.44</v>
      </c>
      <c r="J11" s="12">
        <v>0</v>
      </c>
      <c r="K11" s="12">
        <v>0</v>
      </c>
      <c r="L11" s="12">
        <v>0</v>
      </c>
      <c r="N11" s="3"/>
      <c r="O11" s="3"/>
    </row>
    <row r="12" spans="1:15" x14ac:dyDescent="0.25">
      <c r="A12" s="1" t="s">
        <v>11</v>
      </c>
      <c r="B12" s="1" t="s">
        <v>20</v>
      </c>
      <c r="C12" s="1" t="s">
        <v>14</v>
      </c>
      <c r="D12" s="1"/>
      <c r="E12" s="9">
        <v>2811.29</v>
      </c>
      <c r="F12" s="9">
        <v>2438.96</v>
      </c>
      <c r="G12" s="12">
        <v>2576</v>
      </c>
      <c r="H12" s="9">
        <v>3176.3</v>
      </c>
      <c r="I12" s="9">
        <f t="shared" si="0"/>
        <v>1606.05</v>
      </c>
      <c r="J12" s="12">
        <v>3500</v>
      </c>
      <c r="K12" s="12">
        <v>3500</v>
      </c>
      <c r="L12" s="12">
        <v>3500</v>
      </c>
      <c r="N12" s="3"/>
      <c r="O12" s="3"/>
    </row>
    <row r="13" spans="1:15" x14ac:dyDescent="0.25">
      <c r="A13" s="1" t="s">
        <v>11</v>
      </c>
      <c r="B13" s="1" t="s">
        <v>20</v>
      </c>
      <c r="C13" s="1" t="s">
        <v>15</v>
      </c>
      <c r="D13" s="1"/>
      <c r="E13" s="9">
        <v>1001.05</v>
      </c>
      <c r="F13" s="9">
        <v>880.3</v>
      </c>
      <c r="G13" s="12">
        <v>918</v>
      </c>
      <c r="H13" s="9">
        <v>1152.95</v>
      </c>
      <c r="I13" s="9">
        <f t="shared" si="0"/>
        <v>3176.3</v>
      </c>
      <c r="J13" s="12">
        <v>1170</v>
      </c>
      <c r="K13" s="12">
        <v>1170</v>
      </c>
      <c r="L13" s="12">
        <v>1170</v>
      </c>
      <c r="N13" s="3"/>
      <c r="O13" s="3"/>
    </row>
    <row r="14" spans="1:15" x14ac:dyDescent="0.25">
      <c r="A14" s="1" t="s">
        <v>11</v>
      </c>
      <c r="B14" s="1" t="s">
        <v>20</v>
      </c>
      <c r="C14" s="1" t="s">
        <v>16</v>
      </c>
      <c r="D14" s="1"/>
      <c r="E14" s="9">
        <v>435.67</v>
      </c>
      <c r="F14" s="9">
        <v>27.27</v>
      </c>
      <c r="G14" s="12">
        <v>445</v>
      </c>
      <c r="H14" s="9">
        <v>37.22</v>
      </c>
      <c r="I14" s="9">
        <f t="shared" si="0"/>
        <v>440.55</v>
      </c>
      <c r="J14" s="12">
        <v>450</v>
      </c>
      <c r="K14" s="12">
        <v>450</v>
      </c>
      <c r="L14" s="12">
        <v>450</v>
      </c>
      <c r="N14" s="3"/>
      <c r="O14" s="3"/>
    </row>
    <row r="15" spans="1:15" x14ac:dyDescent="0.25">
      <c r="A15" s="1" t="s">
        <v>21</v>
      </c>
      <c r="B15" s="1" t="s">
        <v>11</v>
      </c>
      <c r="C15" s="1" t="s">
        <v>11</v>
      </c>
      <c r="D15" s="1"/>
      <c r="E15" s="9">
        <v>193266.94</v>
      </c>
      <c r="F15" s="42">
        <v>195237.24</v>
      </c>
      <c r="G15" s="12">
        <v>198651</v>
      </c>
      <c r="H15" s="9">
        <v>136271.01</v>
      </c>
      <c r="I15" s="9">
        <v>0</v>
      </c>
      <c r="J15" s="12">
        <v>239634</v>
      </c>
      <c r="K15" s="12">
        <v>239634</v>
      </c>
      <c r="L15" s="12">
        <v>239634</v>
      </c>
      <c r="N15" s="3"/>
      <c r="O15" s="3"/>
    </row>
    <row r="16" spans="1:15" x14ac:dyDescent="0.25">
      <c r="A16" s="1" t="s">
        <v>22</v>
      </c>
    </row>
    <row r="17" spans="1:15" x14ac:dyDescent="0.25">
      <c r="A17" s="1" t="s">
        <v>11</v>
      </c>
      <c r="B17" s="1" t="s">
        <v>13</v>
      </c>
      <c r="C17" s="1" t="s">
        <v>16</v>
      </c>
      <c r="D17" s="1"/>
      <c r="E17" s="9">
        <v>4031.38</v>
      </c>
      <c r="F17" s="9">
        <v>5621.2</v>
      </c>
      <c r="G17" s="12">
        <v>4700</v>
      </c>
      <c r="H17" s="9">
        <v>3448.62</v>
      </c>
      <c r="I17" s="9">
        <f t="shared" ref="I17:I22" si="1">IF(H17&lt;G17,G17*0.99,H16)</f>
        <v>4653</v>
      </c>
      <c r="J17" s="12">
        <v>5000</v>
      </c>
      <c r="K17" s="12">
        <v>5000</v>
      </c>
      <c r="L17" s="12">
        <v>5000</v>
      </c>
      <c r="N17" s="3"/>
      <c r="O17" s="3"/>
    </row>
    <row r="18" spans="1:15" x14ac:dyDescent="0.25">
      <c r="A18" s="1" t="s">
        <v>11</v>
      </c>
      <c r="B18" s="1" t="s">
        <v>13</v>
      </c>
      <c r="C18" s="1" t="s">
        <v>23</v>
      </c>
      <c r="D18" s="1"/>
      <c r="E18" s="9">
        <v>72.86</v>
      </c>
      <c r="F18" s="9">
        <v>0</v>
      </c>
      <c r="G18" s="12">
        <v>0</v>
      </c>
      <c r="H18" s="9">
        <v>254.31</v>
      </c>
      <c r="I18" s="9">
        <f t="shared" si="1"/>
        <v>3448.62</v>
      </c>
      <c r="J18" s="12">
        <v>0</v>
      </c>
      <c r="K18" s="12">
        <v>0</v>
      </c>
      <c r="L18" s="12">
        <v>0</v>
      </c>
      <c r="N18" s="3"/>
      <c r="O18" s="2"/>
    </row>
    <row r="19" spans="1:15" x14ac:dyDescent="0.25">
      <c r="A19" s="1" t="s">
        <v>11</v>
      </c>
      <c r="B19" s="1" t="s">
        <v>24</v>
      </c>
      <c r="C19" s="1" t="s">
        <v>14</v>
      </c>
      <c r="D19" s="1"/>
      <c r="E19" s="9">
        <v>6291.39</v>
      </c>
      <c r="F19" s="9">
        <v>6696.78</v>
      </c>
      <c r="G19" s="12">
        <v>6899</v>
      </c>
      <c r="H19" s="9">
        <v>5377.55</v>
      </c>
      <c r="I19" s="9">
        <f t="shared" si="1"/>
        <v>6830.01</v>
      </c>
      <c r="J19" s="12">
        <v>6900</v>
      </c>
      <c r="K19" s="12">
        <v>6900</v>
      </c>
      <c r="L19" s="12">
        <v>6900</v>
      </c>
      <c r="N19" s="3"/>
      <c r="O19" s="3"/>
    </row>
    <row r="20" spans="1:15" x14ac:dyDescent="0.25">
      <c r="A20" s="1" t="s">
        <v>11</v>
      </c>
      <c r="B20" s="1" t="s">
        <v>24</v>
      </c>
      <c r="C20" s="1" t="s">
        <v>15</v>
      </c>
      <c r="D20" s="1"/>
      <c r="E20" s="9">
        <v>2282.7800000000002</v>
      </c>
      <c r="F20" s="9">
        <v>2422.6999999999998</v>
      </c>
      <c r="G20" s="12">
        <v>2408</v>
      </c>
      <c r="H20" s="9">
        <v>1859.88</v>
      </c>
      <c r="I20" s="9">
        <f t="shared" si="1"/>
        <v>2383.92</v>
      </c>
      <c r="J20" s="12">
        <v>2423</v>
      </c>
      <c r="K20" s="12">
        <v>2423</v>
      </c>
      <c r="L20" s="12">
        <v>2423</v>
      </c>
      <c r="N20" s="3"/>
      <c r="O20" s="3"/>
    </row>
    <row r="21" spans="1:15" x14ac:dyDescent="0.25">
      <c r="A21" s="1" t="s">
        <v>11</v>
      </c>
      <c r="B21" s="1" t="s">
        <v>24</v>
      </c>
      <c r="C21" s="1" t="s">
        <v>16</v>
      </c>
      <c r="D21" s="1"/>
      <c r="E21" s="9">
        <v>1427.92</v>
      </c>
      <c r="F21" s="9">
        <v>1307.01</v>
      </c>
      <c r="G21" s="12">
        <v>1391</v>
      </c>
      <c r="H21" s="9">
        <v>650.39</v>
      </c>
      <c r="I21" s="9">
        <f t="shared" si="1"/>
        <v>1377.09</v>
      </c>
      <c r="J21" s="12">
        <v>1390</v>
      </c>
      <c r="K21" s="12">
        <v>1390</v>
      </c>
      <c r="L21" s="12">
        <v>1390</v>
      </c>
      <c r="N21" s="3"/>
      <c r="O21" s="3"/>
    </row>
    <row r="22" spans="1:15" x14ac:dyDescent="0.25">
      <c r="A22" s="1" t="s">
        <v>11</v>
      </c>
      <c r="B22" s="1" t="s">
        <v>24</v>
      </c>
      <c r="C22" s="1" t="s">
        <v>17</v>
      </c>
      <c r="D22" s="1"/>
      <c r="E22" s="9">
        <v>0</v>
      </c>
      <c r="F22" s="9">
        <v>0</v>
      </c>
      <c r="G22" s="12">
        <v>30</v>
      </c>
      <c r="H22" s="9">
        <v>20</v>
      </c>
      <c r="I22" s="9">
        <f t="shared" si="1"/>
        <v>29.7</v>
      </c>
      <c r="J22" s="12">
        <v>30</v>
      </c>
      <c r="K22" s="12">
        <v>30</v>
      </c>
      <c r="L22" s="12">
        <v>30</v>
      </c>
      <c r="N22" s="3"/>
      <c r="O22" s="3"/>
    </row>
    <row r="23" spans="1:15" x14ac:dyDescent="0.25">
      <c r="A23" s="1" t="s">
        <v>25</v>
      </c>
      <c r="B23" s="1" t="s">
        <v>11</v>
      </c>
      <c r="C23" s="1" t="s">
        <v>11</v>
      </c>
      <c r="D23" s="1"/>
      <c r="E23" s="9">
        <v>14106.33</v>
      </c>
      <c r="F23" s="42">
        <v>16047.69</v>
      </c>
      <c r="G23" s="12">
        <v>15428</v>
      </c>
      <c r="H23" s="9">
        <v>11610.75</v>
      </c>
      <c r="I23" s="9">
        <v>0</v>
      </c>
      <c r="J23" s="12">
        <v>15743</v>
      </c>
      <c r="K23" s="12">
        <v>15743</v>
      </c>
      <c r="L23" s="12">
        <v>15743</v>
      </c>
      <c r="N23" s="3"/>
      <c r="O23" s="3"/>
    </row>
    <row r="24" spans="1:15" x14ac:dyDescent="0.25">
      <c r="A24" s="1" t="s">
        <v>26</v>
      </c>
    </row>
    <row r="25" spans="1:15" x14ac:dyDescent="0.25">
      <c r="A25" s="1" t="s">
        <v>11</v>
      </c>
      <c r="B25" s="1" t="s">
        <v>27</v>
      </c>
      <c r="C25" s="1" t="s">
        <v>14</v>
      </c>
      <c r="D25" s="1"/>
      <c r="E25" s="9">
        <v>0</v>
      </c>
      <c r="F25" s="9">
        <v>1899.02</v>
      </c>
      <c r="G25" s="12">
        <v>1600</v>
      </c>
      <c r="H25" s="9">
        <v>2040.99</v>
      </c>
      <c r="I25" s="9">
        <f t="shared" ref="I25:I27" si="2">IF(H25&lt;G25,G25*0.99,H24)</f>
        <v>0</v>
      </c>
      <c r="J25" s="12">
        <v>2000</v>
      </c>
      <c r="K25" s="12">
        <v>2000</v>
      </c>
      <c r="L25" s="12">
        <v>2000</v>
      </c>
      <c r="N25" s="3"/>
      <c r="O25" s="3"/>
    </row>
    <row r="26" spans="1:15" x14ac:dyDescent="0.25">
      <c r="A26" s="1" t="s">
        <v>11</v>
      </c>
      <c r="B26" s="1" t="s">
        <v>27</v>
      </c>
      <c r="C26" s="1" t="s">
        <v>15</v>
      </c>
      <c r="D26" s="1"/>
      <c r="E26" s="9">
        <v>0</v>
      </c>
      <c r="F26" s="9">
        <v>663.29</v>
      </c>
      <c r="G26" s="12">
        <v>560</v>
      </c>
      <c r="H26" s="9">
        <v>717.55</v>
      </c>
      <c r="I26" s="9">
        <f t="shared" si="2"/>
        <v>2040.99</v>
      </c>
      <c r="J26" s="12">
        <v>730</v>
      </c>
      <c r="K26" s="12">
        <v>730</v>
      </c>
      <c r="L26" s="12">
        <v>730</v>
      </c>
      <c r="N26" s="3"/>
      <c r="O26" s="3"/>
    </row>
    <row r="27" spans="1:15" x14ac:dyDescent="0.25">
      <c r="A27" s="1" t="s">
        <v>11</v>
      </c>
      <c r="B27" s="1" t="s">
        <v>27</v>
      </c>
      <c r="C27" s="1" t="s">
        <v>16</v>
      </c>
      <c r="D27" s="1"/>
      <c r="E27" s="9">
        <v>0</v>
      </c>
      <c r="F27" s="9">
        <v>685.67</v>
      </c>
      <c r="G27" s="12">
        <v>1519</v>
      </c>
      <c r="H27" s="9">
        <v>427.5</v>
      </c>
      <c r="I27" s="9">
        <f t="shared" si="2"/>
        <v>1503.81</v>
      </c>
      <c r="J27" s="12">
        <v>950</v>
      </c>
      <c r="K27" s="12">
        <v>950</v>
      </c>
      <c r="L27" s="12">
        <v>950</v>
      </c>
      <c r="N27" s="3"/>
      <c r="O27" s="3"/>
    </row>
    <row r="28" spans="1:15" x14ac:dyDescent="0.25">
      <c r="A28" s="1" t="s">
        <v>28</v>
      </c>
      <c r="B28" s="1" t="s">
        <v>11</v>
      </c>
      <c r="C28" s="1" t="s">
        <v>11</v>
      </c>
      <c r="D28" s="1"/>
      <c r="E28" s="9">
        <v>0</v>
      </c>
      <c r="F28" s="42">
        <v>3247.98</v>
      </c>
      <c r="G28" s="12">
        <v>3679</v>
      </c>
      <c r="H28" s="9">
        <v>3186.04</v>
      </c>
      <c r="I28" s="9">
        <v>0</v>
      </c>
      <c r="J28" s="12">
        <v>3680</v>
      </c>
      <c r="K28" s="12">
        <v>3680</v>
      </c>
      <c r="L28" s="12">
        <v>3680</v>
      </c>
      <c r="N28" s="3"/>
      <c r="O28" s="3"/>
    </row>
    <row r="29" spans="1:15" x14ac:dyDescent="0.25">
      <c r="A29" s="1" t="s">
        <v>29</v>
      </c>
    </row>
    <row r="30" spans="1:15" x14ac:dyDescent="0.25">
      <c r="A30" s="1" t="s">
        <v>11</v>
      </c>
      <c r="B30" s="1" t="s">
        <v>30</v>
      </c>
      <c r="C30" s="1" t="s">
        <v>14</v>
      </c>
      <c r="D30" s="1"/>
      <c r="E30" s="9">
        <v>0</v>
      </c>
      <c r="F30" s="9">
        <v>0</v>
      </c>
      <c r="G30" s="12">
        <v>516</v>
      </c>
      <c r="H30" s="9">
        <v>516</v>
      </c>
      <c r="I30" s="9">
        <f t="shared" ref="I30:I32" si="3">IF(H30&lt;G30,G30*0.99,H29)</f>
        <v>0</v>
      </c>
      <c r="J30" s="12">
        <v>0</v>
      </c>
      <c r="K30" s="12">
        <v>0</v>
      </c>
      <c r="L30" s="12">
        <v>0</v>
      </c>
      <c r="N30" s="3"/>
      <c r="O30" s="3"/>
    </row>
    <row r="31" spans="1:15" x14ac:dyDescent="0.25">
      <c r="A31" s="1" t="s">
        <v>11</v>
      </c>
      <c r="B31" s="1" t="s">
        <v>30</v>
      </c>
      <c r="C31" s="1" t="s">
        <v>15</v>
      </c>
      <c r="D31" s="1"/>
      <c r="E31" s="9">
        <v>56.3</v>
      </c>
      <c r="F31" s="9">
        <v>97.29</v>
      </c>
      <c r="G31" s="12">
        <v>187</v>
      </c>
      <c r="H31" s="9">
        <v>186.73</v>
      </c>
      <c r="I31" s="9">
        <f t="shared" si="3"/>
        <v>185.13</v>
      </c>
      <c r="J31" s="12">
        <v>0</v>
      </c>
      <c r="K31" s="12">
        <v>0</v>
      </c>
      <c r="L31" s="12">
        <v>0</v>
      </c>
      <c r="N31" s="3"/>
      <c r="O31" s="3"/>
    </row>
    <row r="32" spans="1:15" x14ac:dyDescent="0.25">
      <c r="A32" s="1" t="s">
        <v>11</v>
      </c>
      <c r="B32" s="1" t="s">
        <v>30</v>
      </c>
      <c r="C32" s="1" t="s">
        <v>16</v>
      </c>
      <c r="D32" s="1"/>
      <c r="E32" s="9">
        <v>1841.19</v>
      </c>
      <c r="F32" s="9">
        <v>1714.57</v>
      </c>
      <c r="G32" s="12">
        <v>5111</v>
      </c>
      <c r="H32" s="9">
        <v>5111.45</v>
      </c>
      <c r="I32" s="9">
        <f t="shared" si="3"/>
        <v>186.73</v>
      </c>
      <c r="J32" s="12">
        <v>0</v>
      </c>
      <c r="K32" s="12">
        <v>0</v>
      </c>
      <c r="L32" s="12">
        <v>0</v>
      </c>
      <c r="N32" s="3"/>
      <c r="O32" s="3"/>
    </row>
    <row r="33" spans="1:15" x14ac:dyDescent="0.25">
      <c r="A33" s="1" t="s">
        <v>31</v>
      </c>
      <c r="B33" s="1" t="s">
        <v>11</v>
      </c>
      <c r="C33" s="1" t="s">
        <v>11</v>
      </c>
      <c r="D33" s="1"/>
      <c r="E33" s="9">
        <v>1897.49</v>
      </c>
      <c r="F33" s="42">
        <v>1811.86</v>
      </c>
      <c r="G33" s="12">
        <v>5814</v>
      </c>
      <c r="H33" s="9">
        <v>5814.18</v>
      </c>
      <c r="I33" s="9">
        <v>0</v>
      </c>
      <c r="J33" s="12">
        <v>0</v>
      </c>
      <c r="K33" s="12">
        <v>0</v>
      </c>
      <c r="L33" s="12">
        <v>0</v>
      </c>
      <c r="N33" s="3"/>
      <c r="O33" s="3"/>
    </row>
    <row r="34" spans="1:15" x14ac:dyDescent="0.25">
      <c r="A34" s="1" t="s">
        <v>32</v>
      </c>
    </row>
    <row r="35" spans="1:15" x14ac:dyDescent="0.25">
      <c r="A35" s="1" t="s">
        <v>11</v>
      </c>
      <c r="B35" s="1" t="s">
        <v>33</v>
      </c>
      <c r="C35" s="1" t="s">
        <v>16</v>
      </c>
      <c r="D35" s="1"/>
      <c r="E35" s="9">
        <v>210</v>
      </c>
      <c r="F35" s="9">
        <v>297.97000000000003</v>
      </c>
      <c r="G35" s="12">
        <v>161</v>
      </c>
      <c r="H35" s="9">
        <v>161.4</v>
      </c>
      <c r="I35" s="9">
        <f>IF(H35&lt;G35,G35*0.99,H34)</f>
        <v>0</v>
      </c>
      <c r="J35" s="12">
        <v>0</v>
      </c>
      <c r="K35" s="12">
        <v>0</v>
      </c>
      <c r="L35" s="12">
        <v>0</v>
      </c>
      <c r="N35" s="3"/>
      <c r="O35" s="3"/>
    </row>
    <row r="36" spans="1:15" x14ac:dyDescent="0.25">
      <c r="A36" s="1" t="s">
        <v>34</v>
      </c>
      <c r="B36" s="1" t="s">
        <v>11</v>
      </c>
      <c r="C36" s="1" t="s">
        <v>11</v>
      </c>
      <c r="D36" s="1"/>
      <c r="E36" s="9">
        <v>210</v>
      </c>
      <c r="F36" s="42">
        <v>297.97000000000003</v>
      </c>
      <c r="G36" s="12">
        <v>161</v>
      </c>
      <c r="H36" s="9">
        <v>161.4</v>
      </c>
      <c r="I36" s="9">
        <v>0</v>
      </c>
      <c r="J36" s="12">
        <v>0</v>
      </c>
      <c r="K36" s="12">
        <v>0</v>
      </c>
      <c r="L36" s="12">
        <v>0</v>
      </c>
      <c r="N36" s="3"/>
      <c r="O36" s="3"/>
    </row>
    <row r="37" spans="1:15" x14ac:dyDescent="0.25">
      <c r="A37" s="1" t="s">
        <v>35</v>
      </c>
    </row>
    <row r="38" spans="1:15" x14ac:dyDescent="0.25">
      <c r="A38" s="1" t="s">
        <v>11</v>
      </c>
      <c r="B38" s="1" t="s">
        <v>36</v>
      </c>
      <c r="C38" s="1" t="s">
        <v>16</v>
      </c>
      <c r="D38" s="1"/>
      <c r="E38" s="9">
        <v>4512.7299999999996</v>
      </c>
      <c r="F38" s="9">
        <v>5757.16</v>
      </c>
      <c r="G38" s="12">
        <v>6910</v>
      </c>
      <c r="H38" s="9">
        <v>7433.72</v>
      </c>
      <c r="I38" s="9">
        <f>IF(H38&lt;G38,G38*0.99,H37)</f>
        <v>0</v>
      </c>
      <c r="J38" s="12">
        <v>6560</v>
      </c>
      <c r="K38" s="12">
        <v>6560</v>
      </c>
      <c r="L38" s="12">
        <v>6560</v>
      </c>
      <c r="N38" s="3"/>
      <c r="O38" s="3"/>
    </row>
    <row r="39" spans="1:15" x14ac:dyDescent="0.25">
      <c r="A39" s="1" t="s">
        <v>37</v>
      </c>
      <c r="B39" s="1" t="s">
        <v>11</v>
      </c>
      <c r="C39" s="1" t="s">
        <v>11</v>
      </c>
      <c r="D39" s="1"/>
      <c r="E39" s="9">
        <v>4512.7299999999996</v>
      </c>
      <c r="F39" s="42">
        <v>5757.16</v>
      </c>
      <c r="G39" s="12">
        <v>6910</v>
      </c>
      <c r="H39" s="9">
        <v>7433.72</v>
      </c>
      <c r="I39" s="9">
        <v>0</v>
      </c>
      <c r="J39" s="12">
        <v>6560</v>
      </c>
      <c r="K39" s="12">
        <v>6560</v>
      </c>
      <c r="L39" s="12">
        <v>6560</v>
      </c>
      <c r="N39" s="3"/>
      <c r="O39" s="3"/>
    </row>
    <row r="40" spans="1:15" x14ac:dyDescent="0.25">
      <c r="A40" s="1" t="s">
        <v>38</v>
      </c>
    </row>
    <row r="41" spans="1:15" x14ac:dyDescent="0.25">
      <c r="A41" s="1" t="s">
        <v>11</v>
      </c>
      <c r="B41" s="1" t="s">
        <v>39</v>
      </c>
      <c r="C41" s="1" t="s">
        <v>16</v>
      </c>
      <c r="D41" s="1"/>
      <c r="E41" s="9">
        <v>1710.72</v>
      </c>
      <c r="F41" s="9">
        <v>0</v>
      </c>
      <c r="G41" s="12">
        <v>1000</v>
      </c>
      <c r="H41" s="9">
        <v>356.4</v>
      </c>
      <c r="I41" s="9">
        <f>IF(H41&lt;G41,G41*0.99,H40)</f>
        <v>990</v>
      </c>
      <c r="J41" s="12">
        <v>1000</v>
      </c>
      <c r="K41" s="12">
        <v>1000</v>
      </c>
      <c r="L41" s="12">
        <v>1000</v>
      </c>
      <c r="N41" s="3"/>
      <c r="O41" s="3"/>
    </row>
    <row r="42" spans="1:15" x14ac:dyDescent="0.25">
      <c r="A42" s="1" t="s">
        <v>40</v>
      </c>
      <c r="B42" s="1" t="s">
        <v>11</v>
      </c>
      <c r="C42" s="1" t="s">
        <v>11</v>
      </c>
      <c r="D42" s="1"/>
      <c r="E42" s="9">
        <v>1710.72</v>
      </c>
      <c r="F42" s="42">
        <v>0</v>
      </c>
      <c r="G42" s="12">
        <v>1000</v>
      </c>
      <c r="H42" s="9">
        <v>356.4</v>
      </c>
      <c r="I42" s="9">
        <v>0</v>
      </c>
      <c r="J42" s="12">
        <v>1000</v>
      </c>
      <c r="K42" s="12">
        <v>1000</v>
      </c>
      <c r="L42" s="12">
        <v>1000</v>
      </c>
      <c r="N42" s="3"/>
      <c r="O42" s="3"/>
    </row>
    <row r="43" spans="1:15" x14ac:dyDescent="0.25">
      <c r="A43" s="1" t="s">
        <v>41</v>
      </c>
    </row>
    <row r="44" spans="1:15" x14ac:dyDescent="0.25">
      <c r="A44" s="1" t="s">
        <v>11</v>
      </c>
      <c r="B44" s="1" t="s">
        <v>42</v>
      </c>
      <c r="C44" s="1" t="s">
        <v>16</v>
      </c>
      <c r="D44" s="1"/>
      <c r="E44" s="9">
        <v>4354.7</v>
      </c>
      <c r="F44" s="9">
        <v>0</v>
      </c>
      <c r="G44" s="12">
        <v>0</v>
      </c>
      <c r="H44" s="9">
        <v>0</v>
      </c>
      <c r="I44" s="9">
        <f t="shared" ref="I44:I45" si="4">IF(H44&lt;G44,G44*0.99,H43)</f>
        <v>0</v>
      </c>
      <c r="J44" s="12">
        <v>0</v>
      </c>
      <c r="K44" s="12">
        <v>0</v>
      </c>
      <c r="L44" s="12">
        <v>0</v>
      </c>
      <c r="N44" s="3"/>
      <c r="O44" s="2"/>
    </row>
    <row r="45" spans="1:15" x14ac:dyDescent="0.25">
      <c r="A45" s="1" t="s">
        <v>11</v>
      </c>
      <c r="B45" s="1" t="s">
        <v>43</v>
      </c>
      <c r="C45" s="1" t="s">
        <v>16</v>
      </c>
      <c r="D45" s="1"/>
      <c r="E45" s="9">
        <v>437.22</v>
      </c>
      <c r="F45" s="9">
        <v>437.22</v>
      </c>
      <c r="G45" s="12">
        <v>500</v>
      </c>
      <c r="H45" s="9">
        <v>437.22</v>
      </c>
      <c r="I45" s="9">
        <f t="shared" si="4"/>
        <v>495</v>
      </c>
      <c r="J45" s="12">
        <v>500</v>
      </c>
      <c r="K45" s="12">
        <v>500</v>
      </c>
      <c r="L45" s="12">
        <v>500</v>
      </c>
      <c r="N45" s="3"/>
      <c r="O45" s="3"/>
    </row>
    <row r="46" spans="1:15" x14ac:dyDescent="0.25">
      <c r="A46" s="1" t="s">
        <v>44</v>
      </c>
      <c r="B46" s="1" t="s">
        <v>11</v>
      </c>
      <c r="C46" s="1" t="s">
        <v>11</v>
      </c>
      <c r="D46" s="1"/>
      <c r="E46" s="9">
        <v>4791.92</v>
      </c>
      <c r="F46" s="42">
        <v>437.22</v>
      </c>
      <c r="G46" s="12">
        <v>500</v>
      </c>
      <c r="H46" s="9">
        <v>437.22</v>
      </c>
      <c r="I46" s="9">
        <v>0</v>
      </c>
      <c r="J46" s="12">
        <v>500</v>
      </c>
      <c r="K46" s="12">
        <v>500</v>
      </c>
      <c r="L46" s="12">
        <v>500</v>
      </c>
      <c r="N46" s="3"/>
      <c r="O46" s="3"/>
    </row>
    <row r="47" spans="1:15" x14ac:dyDescent="0.25">
      <c r="A47" s="1" t="s">
        <v>45</v>
      </c>
    </row>
    <row r="48" spans="1:15" x14ac:dyDescent="0.25">
      <c r="A48" s="1" t="s">
        <v>11</v>
      </c>
      <c r="B48" s="1" t="s">
        <v>46</v>
      </c>
      <c r="C48" s="1" t="s">
        <v>15</v>
      </c>
      <c r="D48" s="1"/>
      <c r="E48" s="9">
        <v>161.80000000000001</v>
      </c>
      <c r="F48" s="9">
        <v>0</v>
      </c>
      <c r="G48" s="12">
        <v>560</v>
      </c>
      <c r="H48" s="9">
        <v>0</v>
      </c>
      <c r="I48" s="9">
        <f t="shared" ref="I48:I50" si="5">IF(H48&lt;G48,G48*0.99,H47)</f>
        <v>554.4</v>
      </c>
      <c r="J48" s="12">
        <v>560</v>
      </c>
      <c r="K48" s="12">
        <v>560</v>
      </c>
      <c r="L48" s="12">
        <v>560</v>
      </c>
      <c r="N48" s="3"/>
      <c r="O48" s="3"/>
    </row>
    <row r="49" spans="1:15" x14ac:dyDescent="0.25">
      <c r="A49" s="1" t="s">
        <v>11</v>
      </c>
      <c r="B49" s="1" t="s">
        <v>46</v>
      </c>
      <c r="C49" s="1" t="s">
        <v>16</v>
      </c>
      <c r="D49" s="1"/>
      <c r="E49" s="9">
        <v>2475.2600000000002</v>
      </c>
      <c r="F49" s="9">
        <v>24948.720000000001</v>
      </c>
      <c r="G49" s="12">
        <v>15371</v>
      </c>
      <c r="H49" s="9">
        <v>1757.64</v>
      </c>
      <c r="I49" s="9">
        <f t="shared" si="5"/>
        <v>15217.289999999999</v>
      </c>
      <c r="J49" s="12">
        <v>55342</v>
      </c>
      <c r="K49" s="12">
        <v>201657</v>
      </c>
      <c r="L49" s="12">
        <v>255267</v>
      </c>
      <c r="N49" s="3"/>
      <c r="O49" s="3"/>
    </row>
    <row r="50" spans="1:15" x14ac:dyDescent="0.25">
      <c r="A50" s="1" t="s">
        <v>11</v>
      </c>
      <c r="B50" s="1" t="s">
        <v>47</v>
      </c>
      <c r="C50" s="1" t="s">
        <v>16</v>
      </c>
      <c r="D50" s="1"/>
      <c r="E50" s="9">
        <v>0</v>
      </c>
      <c r="F50" s="9">
        <v>0</v>
      </c>
      <c r="G50" s="12">
        <v>1000</v>
      </c>
      <c r="H50" s="9">
        <v>0</v>
      </c>
      <c r="I50" s="9">
        <f t="shared" si="5"/>
        <v>990</v>
      </c>
      <c r="J50" s="12">
        <v>1000</v>
      </c>
      <c r="K50" s="12">
        <v>1000</v>
      </c>
      <c r="L50" s="12">
        <v>1000</v>
      </c>
      <c r="N50" s="3"/>
      <c r="O50" s="3"/>
    </row>
    <row r="51" spans="1:15" x14ac:dyDescent="0.25">
      <c r="A51" s="1" t="s">
        <v>48</v>
      </c>
      <c r="B51" s="1" t="s">
        <v>11</v>
      </c>
      <c r="C51" s="1" t="s">
        <v>11</v>
      </c>
      <c r="D51" s="1"/>
      <c r="E51" s="9">
        <v>2637.06</v>
      </c>
      <c r="F51" s="42">
        <v>24948.720000000001</v>
      </c>
      <c r="G51" s="12">
        <v>16931</v>
      </c>
      <c r="H51" s="9">
        <v>1757.64</v>
      </c>
      <c r="I51" s="9">
        <v>0</v>
      </c>
      <c r="J51" s="12">
        <v>56902</v>
      </c>
      <c r="K51" s="12">
        <v>203217</v>
      </c>
      <c r="L51" s="12">
        <v>256827</v>
      </c>
      <c r="N51" s="3"/>
      <c r="O51" s="3"/>
    </row>
    <row r="52" spans="1:15" x14ac:dyDescent="0.25">
      <c r="A52" s="1" t="s">
        <v>49</v>
      </c>
    </row>
    <row r="53" spans="1:15" x14ac:dyDescent="0.25">
      <c r="A53" s="1" t="s">
        <v>11</v>
      </c>
      <c r="B53" s="1" t="s">
        <v>20</v>
      </c>
      <c r="C53" s="1" t="s">
        <v>14</v>
      </c>
      <c r="D53" s="1"/>
      <c r="E53" s="9">
        <v>0</v>
      </c>
      <c r="F53" s="9">
        <v>19936.580000000002</v>
      </c>
      <c r="G53" s="12">
        <v>14077</v>
      </c>
      <c r="H53" s="9">
        <v>14603.16</v>
      </c>
      <c r="I53" s="9">
        <f t="shared" ref="I53:I55" si="6">IF(H53&lt;G53,G53*0.99,H52)</f>
        <v>0</v>
      </c>
      <c r="J53" s="12">
        <v>0</v>
      </c>
      <c r="K53" s="12">
        <v>0</v>
      </c>
      <c r="L53" s="12">
        <v>0</v>
      </c>
      <c r="N53" s="3"/>
      <c r="O53" s="3"/>
    </row>
    <row r="54" spans="1:15" x14ac:dyDescent="0.25">
      <c r="A54" s="1" t="s">
        <v>11</v>
      </c>
      <c r="B54" s="1" t="s">
        <v>20</v>
      </c>
      <c r="C54" s="1" t="s">
        <v>15</v>
      </c>
      <c r="D54" s="1"/>
      <c r="E54" s="9">
        <v>466.03</v>
      </c>
      <c r="F54" s="9">
        <v>0</v>
      </c>
      <c r="G54" s="12">
        <v>0</v>
      </c>
      <c r="H54" s="9">
        <v>0</v>
      </c>
      <c r="I54" s="9">
        <f t="shared" si="6"/>
        <v>14603.16</v>
      </c>
      <c r="J54" s="12">
        <v>0</v>
      </c>
      <c r="K54" s="12">
        <v>0</v>
      </c>
      <c r="L54" s="12">
        <v>0</v>
      </c>
      <c r="N54" s="3"/>
      <c r="O54" s="2"/>
    </row>
    <row r="55" spans="1:15" x14ac:dyDescent="0.25">
      <c r="A55" s="1" t="s">
        <v>11</v>
      </c>
      <c r="B55" s="1" t="s">
        <v>20</v>
      </c>
      <c r="C55" s="1" t="s">
        <v>16</v>
      </c>
      <c r="D55" s="1"/>
      <c r="E55" s="9">
        <v>2592.71</v>
      </c>
      <c r="F55" s="9">
        <v>8387.3799999999992</v>
      </c>
      <c r="G55" s="12">
        <v>9500</v>
      </c>
      <c r="H55" s="9">
        <v>5715.11</v>
      </c>
      <c r="I55" s="9">
        <f t="shared" si="6"/>
        <v>9405</v>
      </c>
      <c r="J55" s="12">
        <v>9500</v>
      </c>
      <c r="K55" s="12">
        <v>9500</v>
      </c>
      <c r="L55" s="12">
        <v>9500</v>
      </c>
      <c r="N55" s="3"/>
      <c r="O55" s="3"/>
    </row>
    <row r="56" spans="1:15" x14ac:dyDescent="0.25">
      <c r="A56" s="1" t="s">
        <v>50</v>
      </c>
      <c r="B56" s="1" t="s">
        <v>11</v>
      </c>
      <c r="C56" s="1" t="s">
        <v>11</v>
      </c>
      <c r="D56" s="1"/>
      <c r="E56" s="9">
        <v>3058.74</v>
      </c>
      <c r="F56" s="42">
        <v>28323.96</v>
      </c>
      <c r="G56" s="12">
        <v>23577</v>
      </c>
      <c r="H56" s="9">
        <v>20318.27</v>
      </c>
      <c r="I56" s="9">
        <v>0</v>
      </c>
      <c r="J56" s="12">
        <v>9500</v>
      </c>
      <c r="K56" s="12">
        <v>9500</v>
      </c>
      <c r="L56" s="12">
        <v>9500</v>
      </c>
      <c r="N56" s="3"/>
      <c r="O56" s="3"/>
    </row>
    <row r="57" spans="1:15" x14ac:dyDescent="0.25">
      <c r="A57" s="1" t="s">
        <v>51</v>
      </c>
    </row>
    <row r="58" spans="1:15" x14ac:dyDescent="0.25">
      <c r="A58" s="1" t="s">
        <v>11</v>
      </c>
      <c r="B58" s="1" t="s">
        <v>52</v>
      </c>
      <c r="C58" s="1" t="s">
        <v>16</v>
      </c>
      <c r="D58" s="1"/>
      <c r="E58" s="9">
        <v>45913.58</v>
      </c>
      <c r="F58" s="9">
        <v>39855.42</v>
      </c>
      <c r="G58" s="12">
        <v>33900</v>
      </c>
      <c r="H58" s="9">
        <v>45598.03</v>
      </c>
      <c r="I58" s="9">
        <f t="shared" ref="I58:I60" si="7">IF(H58&lt;G58,G58*0.99,H57)</f>
        <v>0</v>
      </c>
      <c r="J58" s="12">
        <v>44700</v>
      </c>
      <c r="K58" s="12">
        <v>44700</v>
      </c>
      <c r="L58" s="12">
        <v>44700</v>
      </c>
      <c r="N58" s="3"/>
      <c r="O58" s="3"/>
    </row>
    <row r="59" spans="1:15" x14ac:dyDescent="0.25">
      <c r="A59" s="1" t="s">
        <v>11</v>
      </c>
      <c r="B59" s="1" t="s">
        <v>53</v>
      </c>
      <c r="C59" s="1" t="s">
        <v>16</v>
      </c>
      <c r="D59" s="1"/>
      <c r="E59" s="9">
        <v>0</v>
      </c>
      <c r="F59" s="9">
        <v>0</v>
      </c>
      <c r="G59" s="12">
        <v>11100</v>
      </c>
      <c r="H59" s="9">
        <v>0</v>
      </c>
      <c r="I59" s="9">
        <f t="shared" si="7"/>
        <v>10989</v>
      </c>
      <c r="J59" s="12">
        <v>8400</v>
      </c>
      <c r="K59" s="12">
        <v>8400</v>
      </c>
      <c r="L59" s="12">
        <v>8400</v>
      </c>
      <c r="N59" s="3"/>
      <c r="O59" s="3"/>
    </row>
    <row r="60" spans="1:15" x14ac:dyDescent="0.25">
      <c r="A60" s="1" t="s">
        <v>11</v>
      </c>
      <c r="B60" s="1" t="s">
        <v>54</v>
      </c>
      <c r="C60" s="1" t="s">
        <v>16</v>
      </c>
      <c r="D60" s="1"/>
      <c r="E60" s="9">
        <v>4303.67</v>
      </c>
      <c r="F60" s="9">
        <v>1693.51</v>
      </c>
      <c r="G60" s="12">
        <v>7550</v>
      </c>
      <c r="H60" s="9">
        <v>1329.17</v>
      </c>
      <c r="I60" s="9">
        <f t="shared" si="7"/>
        <v>7474.5</v>
      </c>
      <c r="J60" s="12">
        <v>8250</v>
      </c>
      <c r="K60" s="12">
        <v>8250</v>
      </c>
      <c r="L60" s="12">
        <v>8250</v>
      </c>
      <c r="N60" s="3"/>
      <c r="O60" s="3"/>
    </row>
    <row r="61" spans="1:15" x14ac:dyDescent="0.25">
      <c r="A61" s="1" t="s">
        <v>55</v>
      </c>
      <c r="B61" s="1" t="s">
        <v>11</v>
      </c>
      <c r="C61" s="1" t="s">
        <v>11</v>
      </c>
      <c r="D61" s="1"/>
      <c r="E61" s="9">
        <v>50217.25</v>
      </c>
      <c r="F61" s="42">
        <v>41548.93</v>
      </c>
      <c r="G61" s="12">
        <v>52550</v>
      </c>
      <c r="H61" s="9">
        <v>46927.199999999997</v>
      </c>
      <c r="I61" s="9">
        <v>0</v>
      </c>
      <c r="J61" s="12">
        <v>61350</v>
      </c>
      <c r="K61" s="12">
        <v>61350</v>
      </c>
      <c r="L61" s="12">
        <v>61350</v>
      </c>
      <c r="N61" s="3"/>
      <c r="O61" s="3"/>
    </row>
    <row r="62" spans="1:15" x14ac:dyDescent="0.25">
      <c r="A62" s="1" t="s">
        <v>56</v>
      </c>
    </row>
    <row r="63" spans="1:15" x14ac:dyDescent="0.25">
      <c r="A63" s="1" t="s">
        <v>11</v>
      </c>
      <c r="B63" s="1" t="s">
        <v>57</v>
      </c>
      <c r="C63" s="1" t="s">
        <v>14</v>
      </c>
      <c r="D63" s="1"/>
      <c r="E63" s="9">
        <v>5026.3999999999996</v>
      </c>
      <c r="F63" s="9">
        <v>5200.6499999999996</v>
      </c>
      <c r="G63" s="12">
        <v>5006</v>
      </c>
      <c r="H63" s="9">
        <v>5922.95</v>
      </c>
      <c r="I63" s="9">
        <f t="shared" ref="I63:I65" si="8">IF(H63&lt;G63,G63*0.99,H62)</f>
        <v>0</v>
      </c>
      <c r="J63" s="12">
        <v>7000</v>
      </c>
      <c r="K63" s="12">
        <v>7000</v>
      </c>
      <c r="L63" s="12">
        <v>7000</v>
      </c>
      <c r="N63" s="3"/>
      <c r="O63" s="3"/>
    </row>
    <row r="64" spans="1:15" x14ac:dyDescent="0.25">
      <c r="A64" s="1" t="s">
        <v>11</v>
      </c>
      <c r="B64" s="1" t="s">
        <v>57</v>
      </c>
      <c r="C64" s="1" t="s">
        <v>15</v>
      </c>
      <c r="D64" s="1"/>
      <c r="E64" s="9">
        <v>1839.79</v>
      </c>
      <c r="F64" s="9">
        <v>1916.34</v>
      </c>
      <c r="G64" s="12">
        <v>2185</v>
      </c>
      <c r="H64" s="9">
        <v>2177.31</v>
      </c>
      <c r="I64" s="9">
        <f t="shared" si="8"/>
        <v>2163.15</v>
      </c>
      <c r="J64" s="12">
        <v>2339</v>
      </c>
      <c r="K64" s="12">
        <v>2339</v>
      </c>
      <c r="L64" s="12">
        <v>2339</v>
      </c>
      <c r="N64" s="3"/>
      <c r="O64" s="3"/>
    </row>
    <row r="65" spans="1:15" x14ac:dyDescent="0.25">
      <c r="A65" s="1" t="s">
        <v>11</v>
      </c>
      <c r="B65" s="1" t="s">
        <v>57</v>
      </c>
      <c r="C65" s="1" t="s">
        <v>16</v>
      </c>
      <c r="D65" s="1"/>
      <c r="E65" s="9">
        <v>28330.98</v>
      </c>
      <c r="F65" s="9">
        <v>29740.27</v>
      </c>
      <c r="G65" s="12">
        <v>35035</v>
      </c>
      <c r="H65" s="9">
        <v>22238.63</v>
      </c>
      <c r="I65" s="9">
        <f t="shared" si="8"/>
        <v>34684.65</v>
      </c>
      <c r="J65" s="12">
        <v>36383</v>
      </c>
      <c r="K65" s="12">
        <v>36383</v>
      </c>
      <c r="L65" s="12">
        <v>36383</v>
      </c>
      <c r="N65" s="3"/>
      <c r="O65" s="3"/>
    </row>
    <row r="66" spans="1:15" x14ac:dyDescent="0.25">
      <c r="A66" s="1" t="s">
        <v>58</v>
      </c>
      <c r="B66" s="1" t="s">
        <v>11</v>
      </c>
      <c r="C66" s="1" t="s">
        <v>11</v>
      </c>
      <c r="D66" s="1"/>
      <c r="E66" s="9">
        <v>35197.17</v>
      </c>
      <c r="F66" s="42">
        <v>36857.26</v>
      </c>
      <c r="G66" s="12">
        <v>42226</v>
      </c>
      <c r="H66" s="9">
        <v>30338.89</v>
      </c>
      <c r="I66" s="9">
        <v>0</v>
      </c>
      <c r="J66" s="12">
        <v>45722</v>
      </c>
      <c r="K66" s="12">
        <v>45722</v>
      </c>
      <c r="L66" s="12">
        <v>45722</v>
      </c>
      <c r="N66" s="3"/>
      <c r="O66" s="3"/>
    </row>
    <row r="67" spans="1:15" x14ac:dyDescent="0.25">
      <c r="A67" s="1" t="s">
        <v>59</v>
      </c>
    </row>
    <row r="68" spans="1:15" x14ac:dyDescent="0.25">
      <c r="A68" s="1" t="s">
        <v>11</v>
      </c>
      <c r="B68" s="1" t="s">
        <v>60</v>
      </c>
      <c r="C68" s="1" t="s">
        <v>16</v>
      </c>
      <c r="D68" s="1"/>
      <c r="E68" s="9">
        <v>0</v>
      </c>
      <c r="F68" s="9">
        <v>60</v>
      </c>
      <c r="G68" s="12">
        <v>0</v>
      </c>
      <c r="H68" s="9">
        <v>0</v>
      </c>
      <c r="I68" s="9">
        <f>IF(H68&lt;G68,G68*0.99,H67)</f>
        <v>0</v>
      </c>
      <c r="J68" s="12">
        <v>0</v>
      </c>
      <c r="K68" s="12">
        <v>0</v>
      </c>
      <c r="L68" s="12">
        <v>0</v>
      </c>
      <c r="N68" s="3"/>
      <c r="O68" s="2"/>
    </row>
    <row r="69" spans="1:15" x14ac:dyDescent="0.25">
      <c r="A69" s="1" t="s">
        <v>61</v>
      </c>
      <c r="B69" s="1" t="s">
        <v>11</v>
      </c>
      <c r="C69" s="1" t="s">
        <v>11</v>
      </c>
      <c r="D69" s="1"/>
      <c r="E69" s="9">
        <v>0</v>
      </c>
      <c r="F69" s="42">
        <v>60</v>
      </c>
      <c r="G69" s="12">
        <v>0</v>
      </c>
      <c r="H69" s="9">
        <v>0</v>
      </c>
      <c r="I69" s="9">
        <v>0</v>
      </c>
      <c r="J69" s="12">
        <v>0</v>
      </c>
      <c r="K69" s="12">
        <v>0</v>
      </c>
      <c r="L69" s="12">
        <v>0</v>
      </c>
      <c r="N69" s="3"/>
      <c r="O69" s="2"/>
    </row>
    <row r="70" spans="1:15" x14ac:dyDescent="0.25">
      <c r="A70" s="1" t="s">
        <v>62</v>
      </c>
    </row>
    <row r="71" spans="1:15" x14ac:dyDescent="0.25">
      <c r="A71" s="1" t="s">
        <v>11</v>
      </c>
      <c r="B71" s="1" t="s">
        <v>60</v>
      </c>
      <c r="C71" s="1" t="s">
        <v>16</v>
      </c>
      <c r="D71" s="1"/>
      <c r="E71" s="9">
        <v>477.64</v>
      </c>
      <c r="F71" s="9">
        <v>702.57</v>
      </c>
      <c r="G71" s="12">
        <v>800</v>
      </c>
      <c r="H71" s="9">
        <v>686.4</v>
      </c>
      <c r="I71" s="9">
        <f t="shared" ref="I71:I81" si="9">IF(H71&lt;G71,G71*0.99,H70)</f>
        <v>792</v>
      </c>
      <c r="J71" s="12">
        <v>800</v>
      </c>
      <c r="K71" s="12">
        <v>800</v>
      </c>
      <c r="L71" s="12">
        <v>800</v>
      </c>
      <c r="N71" s="3"/>
      <c r="O71" s="3"/>
    </row>
    <row r="72" spans="1:15" x14ac:dyDescent="0.25">
      <c r="A72" s="1" t="s">
        <v>11</v>
      </c>
      <c r="B72" s="1" t="s">
        <v>63</v>
      </c>
      <c r="C72" s="1" t="s">
        <v>14</v>
      </c>
      <c r="D72" s="1"/>
      <c r="E72" s="9">
        <v>2556.98</v>
      </c>
      <c r="F72" s="9">
        <v>0</v>
      </c>
      <c r="G72" s="12">
        <v>0</v>
      </c>
      <c r="H72" s="9">
        <v>0</v>
      </c>
      <c r="I72" s="9">
        <f t="shared" si="9"/>
        <v>686.4</v>
      </c>
      <c r="J72" s="12">
        <v>0</v>
      </c>
      <c r="K72" s="12">
        <v>0</v>
      </c>
      <c r="L72" s="12">
        <v>0</v>
      </c>
      <c r="N72" s="3"/>
      <c r="O72" s="2"/>
    </row>
    <row r="73" spans="1:15" x14ac:dyDescent="0.25">
      <c r="A73" s="1" t="s">
        <v>11</v>
      </c>
      <c r="B73" s="1" t="s">
        <v>63</v>
      </c>
      <c r="C73" s="1" t="s">
        <v>15</v>
      </c>
      <c r="D73" s="1"/>
      <c r="E73" s="9">
        <v>217.5</v>
      </c>
      <c r="F73" s="9">
        <v>0</v>
      </c>
      <c r="G73" s="12">
        <v>0</v>
      </c>
      <c r="H73" s="9">
        <v>0</v>
      </c>
      <c r="I73" s="9">
        <f t="shared" si="9"/>
        <v>0</v>
      </c>
      <c r="J73" s="12">
        <v>0</v>
      </c>
      <c r="K73" s="12">
        <v>0</v>
      </c>
      <c r="L73" s="12">
        <v>0</v>
      </c>
      <c r="N73" s="3"/>
      <c r="O73" s="2"/>
    </row>
    <row r="74" spans="1:15" x14ac:dyDescent="0.25">
      <c r="A74" s="1" t="s">
        <v>11</v>
      </c>
      <c r="B74" s="1" t="s">
        <v>63</v>
      </c>
      <c r="C74" s="1" t="s">
        <v>16</v>
      </c>
      <c r="D74" s="1"/>
      <c r="E74" s="9">
        <v>685.91</v>
      </c>
      <c r="F74" s="9">
        <v>2233.08</v>
      </c>
      <c r="G74" s="12">
        <v>1578</v>
      </c>
      <c r="H74" s="9">
        <v>1714.75</v>
      </c>
      <c r="I74" s="9">
        <f t="shared" si="9"/>
        <v>0</v>
      </c>
      <c r="J74" s="12">
        <v>500</v>
      </c>
      <c r="K74" s="12">
        <v>500</v>
      </c>
      <c r="L74" s="12">
        <v>500</v>
      </c>
      <c r="N74" s="3"/>
      <c r="O74" s="3"/>
    </row>
    <row r="75" spans="1:15" x14ac:dyDescent="0.25">
      <c r="A75" s="1" t="s">
        <v>11</v>
      </c>
      <c r="B75" s="1" t="s">
        <v>20</v>
      </c>
      <c r="C75" s="1" t="s">
        <v>14</v>
      </c>
      <c r="D75" s="1"/>
      <c r="E75" s="9">
        <v>7907.26</v>
      </c>
      <c r="F75" s="9">
        <v>5642.7</v>
      </c>
      <c r="G75" s="12">
        <v>7280</v>
      </c>
      <c r="H75" s="9">
        <v>6127.33</v>
      </c>
      <c r="I75" s="9">
        <f t="shared" si="9"/>
        <v>7207.2</v>
      </c>
      <c r="J75" s="12">
        <v>7280</v>
      </c>
      <c r="K75" s="12">
        <v>7280</v>
      </c>
      <c r="L75" s="12">
        <v>7280</v>
      </c>
      <c r="N75" s="3"/>
      <c r="O75" s="3"/>
    </row>
    <row r="76" spans="1:15" x14ac:dyDescent="0.25">
      <c r="A76" s="1" t="s">
        <v>11</v>
      </c>
      <c r="B76" s="1" t="s">
        <v>20</v>
      </c>
      <c r="C76" s="1" t="s">
        <v>15</v>
      </c>
      <c r="D76" s="1"/>
      <c r="E76" s="9">
        <v>2975.3</v>
      </c>
      <c r="F76" s="9">
        <v>2213.38</v>
      </c>
      <c r="G76" s="12">
        <v>2845</v>
      </c>
      <c r="H76" s="9">
        <v>2010.56</v>
      </c>
      <c r="I76" s="9">
        <f t="shared" si="9"/>
        <v>2816.55</v>
      </c>
      <c r="J76" s="12">
        <v>2844</v>
      </c>
      <c r="K76" s="12">
        <v>2844</v>
      </c>
      <c r="L76" s="12">
        <v>2844</v>
      </c>
      <c r="N76" s="3"/>
      <c r="O76" s="3"/>
    </row>
    <row r="77" spans="1:15" x14ac:dyDescent="0.25">
      <c r="A77" s="1" t="s">
        <v>11</v>
      </c>
      <c r="B77" s="1" t="s">
        <v>20</v>
      </c>
      <c r="C77" s="1" t="s">
        <v>16</v>
      </c>
      <c r="D77" s="1"/>
      <c r="E77" s="9">
        <v>585.41</v>
      </c>
      <c r="F77" s="9">
        <v>1583.37</v>
      </c>
      <c r="G77" s="12">
        <v>650</v>
      </c>
      <c r="H77" s="9">
        <v>394.51</v>
      </c>
      <c r="I77" s="9">
        <f t="shared" si="9"/>
        <v>643.5</v>
      </c>
      <c r="J77" s="12">
        <v>650</v>
      </c>
      <c r="K77" s="12">
        <v>650</v>
      </c>
      <c r="L77" s="12">
        <v>650</v>
      </c>
      <c r="N77" s="3"/>
      <c r="O77" s="3"/>
    </row>
    <row r="78" spans="1:15" x14ac:dyDescent="0.25">
      <c r="A78" s="1" t="s">
        <v>11</v>
      </c>
      <c r="B78" s="1" t="s">
        <v>20</v>
      </c>
      <c r="C78" s="1" t="s">
        <v>17</v>
      </c>
      <c r="D78" s="1"/>
      <c r="E78" s="9">
        <v>0</v>
      </c>
      <c r="F78" s="9">
        <v>1968</v>
      </c>
      <c r="G78" s="12">
        <v>0</v>
      </c>
      <c r="H78" s="9">
        <v>0</v>
      </c>
      <c r="I78" s="9">
        <f t="shared" si="9"/>
        <v>394.51</v>
      </c>
      <c r="J78" s="12">
        <v>0</v>
      </c>
      <c r="K78" s="12">
        <v>0</v>
      </c>
      <c r="L78" s="12">
        <v>0</v>
      </c>
      <c r="N78" s="3"/>
      <c r="O78" s="2"/>
    </row>
    <row r="79" spans="1:15" x14ac:dyDescent="0.25">
      <c r="A79" s="1" t="s">
        <v>11</v>
      </c>
      <c r="B79" s="1" t="s">
        <v>64</v>
      </c>
      <c r="C79" s="1" t="s">
        <v>14</v>
      </c>
      <c r="D79" s="1"/>
      <c r="E79" s="9">
        <v>8013.25</v>
      </c>
      <c r="F79" s="9">
        <v>10308.66</v>
      </c>
      <c r="G79" s="12">
        <v>8624</v>
      </c>
      <c r="H79" s="9">
        <v>18703.25</v>
      </c>
      <c r="I79" s="9">
        <f t="shared" si="9"/>
        <v>0</v>
      </c>
      <c r="J79" s="12">
        <v>20500</v>
      </c>
      <c r="K79" s="12">
        <v>20500</v>
      </c>
      <c r="L79" s="12">
        <v>20500</v>
      </c>
      <c r="N79" s="3"/>
      <c r="O79" s="3"/>
    </row>
    <row r="80" spans="1:15" x14ac:dyDescent="0.25">
      <c r="A80" s="1" t="s">
        <v>11</v>
      </c>
      <c r="B80" s="1" t="s">
        <v>64</v>
      </c>
      <c r="C80" s="1" t="s">
        <v>15</v>
      </c>
      <c r="D80" s="1"/>
      <c r="E80" s="9">
        <v>2878.18</v>
      </c>
      <c r="F80" s="9">
        <v>2836.06</v>
      </c>
      <c r="G80" s="12">
        <v>2912</v>
      </c>
      <c r="H80" s="9">
        <v>6836.74</v>
      </c>
      <c r="I80" s="9">
        <f t="shared" si="9"/>
        <v>18703.25</v>
      </c>
      <c r="J80" s="12">
        <v>7050</v>
      </c>
      <c r="K80" s="12">
        <v>7050</v>
      </c>
      <c r="L80" s="12">
        <v>7050</v>
      </c>
      <c r="N80" s="3"/>
      <c r="O80" s="3"/>
    </row>
    <row r="81" spans="1:15" x14ac:dyDescent="0.25">
      <c r="A81" s="1" t="s">
        <v>11</v>
      </c>
      <c r="B81" s="1" t="s">
        <v>64</v>
      </c>
      <c r="C81" s="1" t="s">
        <v>16</v>
      </c>
      <c r="D81" s="1"/>
      <c r="E81" s="9">
        <v>4697.8999999999996</v>
      </c>
      <c r="F81" s="9">
        <v>5055.25</v>
      </c>
      <c r="G81" s="12">
        <v>6900</v>
      </c>
      <c r="H81" s="9">
        <v>7842.93</v>
      </c>
      <c r="I81" s="9">
        <f t="shared" si="9"/>
        <v>6836.74</v>
      </c>
      <c r="J81" s="12">
        <v>9520</v>
      </c>
      <c r="K81" s="12">
        <v>9520</v>
      </c>
      <c r="L81" s="12">
        <v>8860</v>
      </c>
      <c r="N81" s="3"/>
      <c r="O81" s="3"/>
    </row>
    <row r="82" spans="1:15" x14ac:dyDescent="0.25">
      <c r="A82" s="1" t="s">
        <v>65</v>
      </c>
      <c r="B82" s="1" t="s">
        <v>11</v>
      </c>
      <c r="C82" s="1" t="s">
        <v>11</v>
      </c>
      <c r="D82" s="1"/>
      <c r="E82" s="9">
        <v>30995.33</v>
      </c>
      <c r="F82" s="42">
        <v>32543.07</v>
      </c>
      <c r="G82" s="12">
        <v>31589</v>
      </c>
      <c r="H82" s="9">
        <v>44316.47</v>
      </c>
      <c r="I82" s="9">
        <v>0</v>
      </c>
      <c r="J82" s="12">
        <v>49144</v>
      </c>
      <c r="K82" s="12">
        <v>49144</v>
      </c>
      <c r="L82" s="12">
        <v>48484</v>
      </c>
      <c r="N82" s="3"/>
      <c r="O82" s="3"/>
    </row>
    <row r="83" spans="1:15" x14ac:dyDescent="0.25">
      <c r="A83" s="1" t="s">
        <v>66</v>
      </c>
    </row>
    <row r="84" spans="1:15" x14ac:dyDescent="0.25">
      <c r="A84" s="1" t="s">
        <v>11</v>
      </c>
      <c r="B84" s="1" t="s">
        <v>67</v>
      </c>
      <c r="C84" s="1" t="s">
        <v>16</v>
      </c>
      <c r="D84" s="1"/>
      <c r="E84" s="9">
        <v>8960.0400000000009</v>
      </c>
      <c r="F84" s="9">
        <v>12528.92</v>
      </c>
      <c r="G84" s="12">
        <v>10400</v>
      </c>
      <c r="H84" s="9">
        <v>6872.81</v>
      </c>
      <c r="I84" s="9">
        <f>IF(H84&lt;G84,G84*0.99,H83)</f>
        <v>10296</v>
      </c>
      <c r="J84" s="12">
        <v>10400</v>
      </c>
      <c r="K84" s="12">
        <v>10400</v>
      </c>
      <c r="L84" s="12">
        <v>10400</v>
      </c>
      <c r="N84" s="3"/>
      <c r="O84" s="3"/>
    </row>
    <row r="85" spans="1:15" x14ac:dyDescent="0.25">
      <c r="A85" s="1" t="s">
        <v>68</v>
      </c>
      <c r="B85" s="1" t="s">
        <v>11</v>
      </c>
      <c r="C85" s="1" t="s">
        <v>11</v>
      </c>
      <c r="D85" s="1"/>
      <c r="E85" s="9">
        <v>8960.0400000000009</v>
      </c>
      <c r="F85" s="42">
        <v>12528.92</v>
      </c>
      <c r="G85" s="12">
        <v>10400</v>
      </c>
      <c r="H85" s="9">
        <v>6872.81</v>
      </c>
      <c r="I85" s="9">
        <v>0</v>
      </c>
      <c r="J85" s="12">
        <v>10400</v>
      </c>
      <c r="K85" s="12">
        <v>10400</v>
      </c>
      <c r="L85" s="12">
        <v>10400</v>
      </c>
      <c r="N85" s="3"/>
      <c r="O85" s="3"/>
    </row>
    <row r="86" spans="1:15" x14ac:dyDescent="0.25">
      <c r="A86" s="1" t="s">
        <v>69</v>
      </c>
    </row>
    <row r="87" spans="1:15" x14ac:dyDescent="0.25">
      <c r="A87" s="1" t="s">
        <v>11</v>
      </c>
      <c r="B87" s="1" t="s">
        <v>70</v>
      </c>
      <c r="C87" s="1" t="s">
        <v>16</v>
      </c>
      <c r="D87" s="1"/>
      <c r="E87" s="9">
        <v>2009.36</v>
      </c>
      <c r="F87" s="9">
        <v>1126.71</v>
      </c>
      <c r="G87" s="12">
        <v>1730</v>
      </c>
      <c r="H87" s="9">
        <v>472.6</v>
      </c>
      <c r="I87" s="9">
        <f>IF(H87&lt;G87,G87*0.99,H86)</f>
        <v>1712.7</v>
      </c>
      <c r="J87" s="12">
        <v>1730</v>
      </c>
      <c r="K87" s="12">
        <v>1730</v>
      </c>
      <c r="L87" s="12">
        <v>1730</v>
      </c>
      <c r="N87" s="3"/>
      <c r="O87" s="3"/>
    </row>
    <row r="88" spans="1:15" x14ac:dyDescent="0.25">
      <c r="A88" s="1" t="s">
        <v>71</v>
      </c>
      <c r="B88" s="1" t="s">
        <v>11</v>
      </c>
      <c r="C88" s="1" t="s">
        <v>11</v>
      </c>
      <c r="D88" s="1"/>
      <c r="E88" s="9">
        <v>2009.36</v>
      </c>
      <c r="F88" s="42">
        <v>1126.71</v>
      </c>
      <c r="G88" s="12">
        <v>1730</v>
      </c>
      <c r="H88" s="9">
        <v>472.6</v>
      </c>
      <c r="I88" s="9">
        <v>0</v>
      </c>
      <c r="J88" s="12">
        <v>1730</v>
      </c>
      <c r="K88" s="12">
        <v>1730</v>
      </c>
      <c r="L88" s="12">
        <v>1730</v>
      </c>
      <c r="N88" s="3"/>
      <c r="O88" s="3"/>
    </row>
    <row r="89" spans="1:15" x14ac:dyDescent="0.25">
      <c r="A89" s="1" t="s">
        <v>72</v>
      </c>
    </row>
    <row r="90" spans="1:15" x14ac:dyDescent="0.25">
      <c r="A90" s="1" t="s">
        <v>11</v>
      </c>
      <c r="B90" s="1" t="s">
        <v>73</v>
      </c>
      <c r="C90" s="1" t="s">
        <v>16</v>
      </c>
      <c r="D90" s="1"/>
      <c r="E90" s="9">
        <v>1026.02</v>
      </c>
      <c r="F90" s="9">
        <v>166.2</v>
      </c>
      <c r="G90" s="12">
        <v>440</v>
      </c>
      <c r="H90" s="9">
        <v>454.04</v>
      </c>
      <c r="I90" s="9">
        <f t="shared" ref="I90:I92" si="10">IF(H90&lt;G90,G90*0.99,H89)</f>
        <v>0</v>
      </c>
      <c r="J90" s="12">
        <v>840</v>
      </c>
      <c r="K90" s="12">
        <v>840</v>
      </c>
      <c r="L90" s="12">
        <v>840</v>
      </c>
      <c r="N90" s="3"/>
      <c r="O90" s="3"/>
    </row>
    <row r="91" spans="1:15" x14ac:dyDescent="0.25">
      <c r="A91" s="1" t="s">
        <v>11</v>
      </c>
      <c r="B91" s="1" t="s">
        <v>74</v>
      </c>
      <c r="C91" s="1" t="s">
        <v>16</v>
      </c>
      <c r="D91" s="1"/>
      <c r="E91" s="9">
        <v>1102.96</v>
      </c>
      <c r="F91" s="9">
        <v>993.85</v>
      </c>
      <c r="G91" s="12">
        <v>1500</v>
      </c>
      <c r="H91" s="9">
        <v>551</v>
      </c>
      <c r="I91" s="9">
        <f t="shared" si="10"/>
        <v>1485</v>
      </c>
      <c r="J91" s="12">
        <v>1500</v>
      </c>
      <c r="K91" s="12">
        <v>1500</v>
      </c>
      <c r="L91" s="12">
        <v>1500</v>
      </c>
      <c r="N91" s="3"/>
      <c r="O91" s="3"/>
    </row>
    <row r="92" spans="1:15" x14ac:dyDescent="0.25">
      <c r="A92" s="1" t="s">
        <v>11</v>
      </c>
      <c r="B92" s="1" t="s">
        <v>75</v>
      </c>
      <c r="C92" s="1" t="s">
        <v>17</v>
      </c>
      <c r="D92" s="1"/>
      <c r="E92" s="9">
        <v>5575</v>
      </c>
      <c r="F92" s="9">
        <v>6880</v>
      </c>
      <c r="G92" s="12">
        <v>5680</v>
      </c>
      <c r="H92" s="9">
        <v>7000</v>
      </c>
      <c r="I92" s="9">
        <f t="shared" si="10"/>
        <v>551</v>
      </c>
      <c r="J92" s="12">
        <v>7000</v>
      </c>
      <c r="K92" s="12">
        <v>7000</v>
      </c>
      <c r="L92" s="12">
        <v>7000</v>
      </c>
      <c r="N92" s="3"/>
      <c r="O92" s="3"/>
    </row>
    <row r="93" spans="1:15" x14ac:dyDescent="0.25">
      <c r="A93" s="1" t="s">
        <v>76</v>
      </c>
      <c r="B93" s="1" t="s">
        <v>11</v>
      </c>
      <c r="C93" s="1" t="s">
        <v>11</v>
      </c>
      <c r="D93" s="1"/>
      <c r="E93" s="9">
        <v>7703.98</v>
      </c>
      <c r="F93" s="42">
        <v>8040.05</v>
      </c>
      <c r="G93" s="12">
        <v>7620</v>
      </c>
      <c r="H93" s="9">
        <v>8005.04</v>
      </c>
      <c r="I93" s="9">
        <v>0</v>
      </c>
      <c r="J93" s="12">
        <v>9340</v>
      </c>
      <c r="K93" s="12">
        <v>9340</v>
      </c>
      <c r="L93" s="12">
        <v>9340</v>
      </c>
      <c r="N93" s="3"/>
      <c r="O93" s="3"/>
    </row>
    <row r="94" spans="1:15" x14ac:dyDescent="0.25">
      <c r="A94" s="1" t="s">
        <v>77</v>
      </c>
    </row>
    <row r="95" spans="1:15" x14ac:dyDescent="0.25">
      <c r="A95" s="1" t="s">
        <v>11</v>
      </c>
      <c r="B95" s="1" t="s">
        <v>78</v>
      </c>
      <c r="C95" s="1" t="s">
        <v>15</v>
      </c>
      <c r="D95" s="1"/>
      <c r="E95" s="9">
        <v>182.01</v>
      </c>
      <c r="F95" s="9">
        <v>97.52</v>
      </c>
      <c r="G95" s="12">
        <v>314</v>
      </c>
      <c r="H95" s="9">
        <v>7.03</v>
      </c>
      <c r="I95" s="9">
        <f t="shared" ref="I95:I105" si="11">IF(H95&lt;G95,G95*0.99,H94)</f>
        <v>310.86</v>
      </c>
      <c r="J95" s="12">
        <v>314</v>
      </c>
      <c r="K95" s="12">
        <v>314</v>
      </c>
      <c r="L95" s="12">
        <v>314</v>
      </c>
      <c r="N95" s="3"/>
      <c r="O95" s="3"/>
    </row>
    <row r="96" spans="1:15" x14ac:dyDescent="0.25">
      <c r="A96" s="1" t="s">
        <v>11</v>
      </c>
      <c r="B96" s="1" t="s">
        <v>78</v>
      </c>
      <c r="C96" s="1" t="s">
        <v>16</v>
      </c>
      <c r="D96" s="1"/>
      <c r="E96" s="9">
        <v>967.7</v>
      </c>
      <c r="F96" s="9">
        <v>1032.93</v>
      </c>
      <c r="G96" s="12">
        <v>1700</v>
      </c>
      <c r="H96" s="9">
        <v>952.3</v>
      </c>
      <c r="I96" s="9">
        <f t="shared" si="11"/>
        <v>1683</v>
      </c>
      <c r="J96" s="12">
        <v>1700</v>
      </c>
      <c r="K96" s="12">
        <v>1700</v>
      </c>
      <c r="L96" s="12">
        <v>1700</v>
      </c>
      <c r="N96" s="3"/>
      <c r="O96" s="3"/>
    </row>
    <row r="97" spans="1:15" x14ac:dyDescent="0.25">
      <c r="A97" s="1" t="s">
        <v>11</v>
      </c>
      <c r="B97" s="1" t="s">
        <v>79</v>
      </c>
      <c r="C97" s="1" t="s">
        <v>16</v>
      </c>
      <c r="D97" s="1"/>
      <c r="E97" s="9">
        <v>8706.59</v>
      </c>
      <c r="F97" s="9">
        <v>15718.29</v>
      </c>
      <c r="G97" s="12">
        <v>9710</v>
      </c>
      <c r="H97" s="9">
        <v>13036.54</v>
      </c>
      <c r="I97" s="9">
        <f t="shared" si="11"/>
        <v>952.3</v>
      </c>
      <c r="J97" s="12">
        <v>10410</v>
      </c>
      <c r="K97" s="12">
        <v>10410</v>
      </c>
      <c r="L97" s="12">
        <v>10410</v>
      </c>
      <c r="N97" s="3"/>
      <c r="O97" s="3"/>
    </row>
    <row r="98" spans="1:15" x14ac:dyDescent="0.25">
      <c r="A98" s="1" t="s">
        <v>11</v>
      </c>
      <c r="B98" s="1" t="s">
        <v>80</v>
      </c>
      <c r="C98" s="1" t="s">
        <v>16</v>
      </c>
      <c r="D98" s="1"/>
      <c r="E98" s="9">
        <v>344.4</v>
      </c>
      <c r="F98" s="9">
        <v>0</v>
      </c>
      <c r="G98" s="12">
        <v>380</v>
      </c>
      <c r="H98" s="9">
        <v>496.8</v>
      </c>
      <c r="I98" s="9">
        <f t="shared" si="11"/>
        <v>13036.54</v>
      </c>
      <c r="J98" s="12">
        <v>500</v>
      </c>
      <c r="K98" s="12">
        <v>500</v>
      </c>
      <c r="L98" s="12">
        <v>500</v>
      </c>
      <c r="N98" s="3"/>
      <c r="O98" s="3"/>
    </row>
    <row r="99" spans="1:15" x14ac:dyDescent="0.25">
      <c r="A99" s="1" t="s">
        <v>11</v>
      </c>
      <c r="B99" s="1" t="s">
        <v>81</v>
      </c>
      <c r="C99" s="1" t="s">
        <v>17</v>
      </c>
      <c r="D99" s="1"/>
      <c r="E99" s="9">
        <v>2900</v>
      </c>
      <c r="F99" s="9">
        <v>3788.47</v>
      </c>
      <c r="G99" s="12">
        <v>4320</v>
      </c>
      <c r="H99" s="9">
        <v>3000</v>
      </c>
      <c r="I99" s="9">
        <f t="shared" si="11"/>
        <v>4276.8</v>
      </c>
      <c r="J99" s="12">
        <v>3000</v>
      </c>
      <c r="K99" s="12">
        <v>3000</v>
      </c>
      <c r="L99" s="12">
        <v>3000</v>
      </c>
      <c r="N99" s="3"/>
      <c r="O99" s="3"/>
    </row>
    <row r="100" spans="1:15" x14ac:dyDescent="0.25">
      <c r="A100" s="1" t="s">
        <v>11</v>
      </c>
      <c r="B100" s="1" t="s">
        <v>82</v>
      </c>
      <c r="C100" s="1" t="s">
        <v>16</v>
      </c>
      <c r="D100" s="1"/>
      <c r="E100" s="9">
        <v>133.38</v>
      </c>
      <c r="F100" s="9">
        <v>507.12</v>
      </c>
      <c r="G100" s="12">
        <v>600</v>
      </c>
      <c r="H100" s="9">
        <v>0</v>
      </c>
      <c r="I100" s="9">
        <f t="shared" si="11"/>
        <v>594</v>
      </c>
      <c r="J100" s="12">
        <v>600</v>
      </c>
      <c r="K100" s="12">
        <v>600</v>
      </c>
      <c r="L100" s="12">
        <v>600</v>
      </c>
      <c r="N100" s="3"/>
      <c r="O100" s="3"/>
    </row>
    <row r="101" spans="1:15" x14ac:dyDescent="0.25">
      <c r="A101" s="1" t="s">
        <v>11</v>
      </c>
      <c r="B101" s="1" t="s">
        <v>83</v>
      </c>
      <c r="C101" s="1" t="s">
        <v>15</v>
      </c>
      <c r="D101" s="1"/>
      <c r="E101" s="9">
        <v>249.9</v>
      </c>
      <c r="F101" s="9">
        <v>0</v>
      </c>
      <c r="G101" s="12">
        <v>302</v>
      </c>
      <c r="H101" s="9">
        <v>218.08</v>
      </c>
      <c r="I101" s="9">
        <f t="shared" si="11"/>
        <v>298.98</v>
      </c>
      <c r="J101" s="12">
        <v>302</v>
      </c>
      <c r="K101" s="12">
        <v>302</v>
      </c>
      <c r="L101" s="12">
        <v>302</v>
      </c>
      <c r="N101" s="3"/>
      <c r="O101" s="3"/>
    </row>
    <row r="102" spans="1:15" x14ac:dyDescent="0.25">
      <c r="A102" s="1" t="s">
        <v>11</v>
      </c>
      <c r="B102" s="1" t="s">
        <v>83</v>
      </c>
      <c r="C102" s="1" t="s">
        <v>16</v>
      </c>
      <c r="D102" s="1"/>
      <c r="E102" s="9">
        <v>670</v>
      </c>
      <c r="F102" s="9">
        <v>0</v>
      </c>
      <c r="G102" s="12">
        <v>670</v>
      </c>
      <c r="H102" s="9">
        <v>670</v>
      </c>
      <c r="I102" s="9">
        <f t="shared" si="11"/>
        <v>218.08</v>
      </c>
      <c r="J102" s="12">
        <v>670</v>
      </c>
      <c r="K102" s="12">
        <v>670</v>
      </c>
      <c r="L102" s="12">
        <v>670</v>
      </c>
      <c r="N102" s="3"/>
      <c r="O102" s="3"/>
    </row>
    <row r="103" spans="1:15" x14ac:dyDescent="0.25">
      <c r="A103" s="1" t="s">
        <v>11</v>
      </c>
      <c r="B103" s="1" t="s">
        <v>84</v>
      </c>
      <c r="C103" s="1" t="s">
        <v>16</v>
      </c>
      <c r="D103" s="1"/>
      <c r="E103" s="9">
        <v>55.06</v>
      </c>
      <c r="F103" s="9">
        <v>210</v>
      </c>
      <c r="G103" s="12">
        <v>540</v>
      </c>
      <c r="H103" s="9">
        <v>37.409999999999997</v>
      </c>
      <c r="I103" s="9">
        <f t="shared" si="11"/>
        <v>534.6</v>
      </c>
      <c r="J103" s="12">
        <v>540</v>
      </c>
      <c r="K103" s="12">
        <v>540</v>
      </c>
      <c r="L103" s="12">
        <v>540</v>
      </c>
      <c r="N103" s="3"/>
      <c r="O103" s="3"/>
    </row>
    <row r="104" spans="1:15" x14ac:dyDescent="0.25">
      <c r="A104" s="1" t="s">
        <v>11</v>
      </c>
      <c r="B104" s="1" t="s">
        <v>84</v>
      </c>
      <c r="C104" s="1" t="s">
        <v>17</v>
      </c>
      <c r="D104" s="1"/>
      <c r="E104" s="9">
        <v>89.92</v>
      </c>
      <c r="F104" s="9">
        <v>89.04</v>
      </c>
      <c r="G104" s="12">
        <v>100</v>
      </c>
      <c r="H104" s="9">
        <v>88.12</v>
      </c>
      <c r="I104" s="9">
        <f t="shared" si="11"/>
        <v>99</v>
      </c>
      <c r="J104" s="12">
        <v>100</v>
      </c>
      <c r="K104" s="12">
        <v>100</v>
      </c>
      <c r="L104" s="12">
        <v>100</v>
      </c>
      <c r="N104" s="3"/>
      <c r="O104" s="3"/>
    </row>
    <row r="105" spans="1:15" x14ac:dyDescent="0.25">
      <c r="A105" s="1" t="s">
        <v>11</v>
      </c>
      <c r="B105" s="1" t="s">
        <v>85</v>
      </c>
      <c r="C105" s="1" t="s">
        <v>16</v>
      </c>
      <c r="D105" s="1"/>
      <c r="E105" s="9">
        <v>1541.54</v>
      </c>
      <c r="F105" s="9">
        <v>1424.16</v>
      </c>
      <c r="G105" s="12">
        <v>1340</v>
      </c>
      <c r="H105" s="9">
        <v>1197.8</v>
      </c>
      <c r="I105" s="9">
        <f t="shared" si="11"/>
        <v>1326.6</v>
      </c>
      <c r="J105" s="12">
        <v>1340</v>
      </c>
      <c r="K105" s="12">
        <v>1340</v>
      </c>
      <c r="L105" s="12">
        <v>1340</v>
      </c>
      <c r="N105" s="3"/>
      <c r="O105" s="3"/>
    </row>
    <row r="106" spans="1:15" x14ac:dyDescent="0.25">
      <c r="A106" s="1" t="s">
        <v>86</v>
      </c>
      <c r="B106" s="1" t="s">
        <v>11</v>
      </c>
      <c r="C106" s="1" t="s">
        <v>11</v>
      </c>
      <c r="D106" s="1"/>
      <c r="E106" s="9">
        <v>15840.5</v>
      </c>
      <c r="F106" s="42">
        <v>22867.53</v>
      </c>
      <c r="G106" s="12">
        <v>19976</v>
      </c>
      <c r="H106" s="9">
        <v>19704.080000000002</v>
      </c>
      <c r="I106" s="9">
        <v>0</v>
      </c>
      <c r="J106" s="12">
        <v>19476</v>
      </c>
      <c r="K106" s="12">
        <v>19476</v>
      </c>
      <c r="L106" s="12">
        <v>19476</v>
      </c>
      <c r="N106" s="3"/>
      <c r="O106" s="3"/>
    </row>
    <row r="107" spans="1:15" x14ac:dyDescent="0.25">
      <c r="A107" s="1" t="s">
        <v>87</v>
      </c>
    </row>
    <row r="108" spans="1:15" x14ac:dyDescent="0.25">
      <c r="A108" s="1" t="s">
        <v>11</v>
      </c>
      <c r="B108" s="1" t="s">
        <v>88</v>
      </c>
      <c r="C108" s="1" t="s">
        <v>14</v>
      </c>
      <c r="D108" s="1"/>
      <c r="E108" s="9">
        <v>1979.69</v>
      </c>
      <c r="F108" s="9">
        <v>1864.92</v>
      </c>
      <c r="G108" s="12">
        <v>1826</v>
      </c>
      <c r="H108" s="9">
        <v>2179.42</v>
      </c>
      <c r="I108" s="9">
        <f t="shared" ref="I108:I110" si="12">IF(H108&lt;G108,G108*0.99,H107)</f>
        <v>0</v>
      </c>
      <c r="J108" s="12">
        <v>2400</v>
      </c>
      <c r="K108" s="12">
        <v>2400</v>
      </c>
      <c r="L108" s="12">
        <v>2400</v>
      </c>
      <c r="N108" s="3"/>
      <c r="O108" s="3"/>
    </row>
    <row r="109" spans="1:15" x14ac:dyDescent="0.25">
      <c r="A109" s="1" t="s">
        <v>11</v>
      </c>
      <c r="B109" s="1" t="s">
        <v>88</v>
      </c>
      <c r="C109" s="1" t="s">
        <v>15</v>
      </c>
      <c r="D109" s="1"/>
      <c r="E109" s="9">
        <v>617.64</v>
      </c>
      <c r="F109" s="9">
        <v>558.14</v>
      </c>
      <c r="G109" s="12">
        <v>660</v>
      </c>
      <c r="H109" s="9">
        <v>652.27</v>
      </c>
      <c r="I109" s="9">
        <f t="shared" si="12"/>
        <v>653.4</v>
      </c>
      <c r="J109" s="12">
        <v>680</v>
      </c>
      <c r="K109" s="12">
        <v>680</v>
      </c>
      <c r="L109" s="12">
        <v>680</v>
      </c>
      <c r="N109" s="3"/>
      <c r="O109" s="3"/>
    </row>
    <row r="110" spans="1:15" x14ac:dyDescent="0.25">
      <c r="A110" s="1" t="s">
        <v>11</v>
      </c>
      <c r="B110" s="1" t="s">
        <v>88</v>
      </c>
      <c r="C110" s="1" t="s">
        <v>16</v>
      </c>
      <c r="D110" s="1"/>
      <c r="E110" s="9">
        <v>2970.49</v>
      </c>
      <c r="F110" s="9">
        <v>1487.97</v>
      </c>
      <c r="G110" s="12">
        <v>4229</v>
      </c>
      <c r="H110" s="9">
        <v>858.79</v>
      </c>
      <c r="I110" s="9">
        <f t="shared" si="12"/>
        <v>4186.71</v>
      </c>
      <c r="J110" s="12">
        <v>4094</v>
      </c>
      <c r="K110" s="12">
        <v>4094</v>
      </c>
      <c r="L110" s="12">
        <v>4094</v>
      </c>
      <c r="N110" s="3"/>
      <c r="O110" s="3"/>
    </row>
    <row r="111" spans="1:15" x14ac:dyDescent="0.25">
      <c r="A111" s="1" t="s">
        <v>89</v>
      </c>
      <c r="B111" s="1" t="s">
        <v>11</v>
      </c>
      <c r="C111" s="1" t="s">
        <v>11</v>
      </c>
      <c r="D111" s="1"/>
      <c r="E111" s="9">
        <v>5567.82</v>
      </c>
      <c r="F111" s="42">
        <v>3911.03</v>
      </c>
      <c r="G111" s="12">
        <v>6715</v>
      </c>
      <c r="H111" s="9">
        <v>3690.48</v>
      </c>
      <c r="I111" s="9">
        <v>0</v>
      </c>
      <c r="J111" s="12">
        <v>7174</v>
      </c>
      <c r="K111" s="12">
        <v>7174</v>
      </c>
      <c r="L111" s="12">
        <v>7174</v>
      </c>
      <c r="N111" s="3"/>
      <c r="O111" s="3"/>
    </row>
    <row r="112" spans="1:15" x14ac:dyDescent="0.25">
      <c r="A112" s="1" t="s">
        <v>90</v>
      </c>
    </row>
    <row r="113" spans="1:15" x14ac:dyDescent="0.25">
      <c r="A113" s="1" t="s">
        <v>11</v>
      </c>
      <c r="B113" s="1" t="s">
        <v>91</v>
      </c>
      <c r="C113" s="1" t="s">
        <v>16</v>
      </c>
      <c r="D113" s="1"/>
      <c r="E113" s="9">
        <v>1416.8</v>
      </c>
      <c r="F113" s="9">
        <v>1423.22</v>
      </c>
      <c r="G113" s="12">
        <v>26310</v>
      </c>
      <c r="H113" s="9">
        <v>22680.89</v>
      </c>
      <c r="I113" s="9">
        <f t="shared" ref="I113:I114" si="13">IF(H113&lt;G113,G113*0.99,H112)</f>
        <v>26046.9</v>
      </c>
      <c r="J113" s="12">
        <v>1310</v>
      </c>
      <c r="K113" s="12">
        <v>1310</v>
      </c>
      <c r="L113" s="12">
        <v>1310</v>
      </c>
      <c r="N113" s="3"/>
      <c r="O113" s="3"/>
    </row>
    <row r="114" spans="1:15" x14ac:dyDescent="0.25">
      <c r="A114" s="1" t="s">
        <v>11</v>
      </c>
      <c r="B114" s="1" t="s">
        <v>91</v>
      </c>
      <c r="C114" s="1" t="s">
        <v>17</v>
      </c>
      <c r="D114" s="1"/>
      <c r="E114" s="9">
        <v>223.3</v>
      </c>
      <c r="F114" s="9">
        <v>291.2</v>
      </c>
      <c r="G114" s="12">
        <v>225</v>
      </c>
      <c r="H114" s="9">
        <v>-90.91</v>
      </c>
      <c r="I114" s="9">
        <f t="shared" si="13"/>
        <v>222.75</v>
      </c>
      <c r="J114" s="12">
        <v>225</v>
      </c>
      <c r="K114" s="12">
        <v>225</v>
      </c>
      <c r="L114" s="12">
        <v>225</v>
      </c>
      <c r="N114" s="3"/>
      <c r="O114" s="3"/>
    </row>
    <row r="115" spans="1:15" x14ac:dyDescent="0.25">
      <c r="A115" s="1" t="s">
        <v>92</v>
      </c>
      <c r="B115" s="1" t="s">
        <v>11</v>
      </c>
      <c r="C115" s="1" t="s">
        <v>11</v>
      </c>
      <c r="D115" s="1"/>
      <c r="E115" s="9">
        <v>1640.1</v>
      </c>
      <c r="F115" s="42">
        <v>1714.42</v>
      </c>
      <c r="G115" s="12">
        <v>26535</v>
      </c>
      <c r="H115" s="9">
        <v>22589.98</v>
      </c>
      <c r="I115" s="9">
        <v>0</v>
      </c>
      <c r="J115" s="12">
        <v>1535</v>
      </c>
      <c r="K115" s="12">
        <v>1535</v>
      </c>
      <c r="L115" s="12">
        <v>1535</v>
      </c>
      <c r="N115" s="3"/>
      <c r="O115" s="3"/>
    </row>
    <row r="116" spans="1:15" x14ac:dyDescent="0.25">
      <c r="A116" s="1" t="s">
        <v>93</v>
      </c>
    </row>
    <row r="117" spans="1:15" x14ac:dyDescent="0.25">
      <c r="A117" s="1" t="s">
        <v>11</v>
      </c>
      <c r="B117" s="1" t="s">
        <v>94</v>
      </c>
      <c r="C117" s="1" t="s">
        <v>14</v>
      </c>
      <c r="D117" s="1"/>
      <c r="E117" s="9">
        <v>68764.899999999994</v>
      </c>
      <c r="F117" s="9">
        <v>113821.98</v>
      </c>
      <c r="G117" s="12">
        <v>107506</v>
      </c>
      <c r="H117" s="9">
        <v>145902.06</v>
      </c>
      <c r="I117" s="9">
        <f t="shared" ref="I117:I120" si="14">IF(H117&lt;G117,G117*0.99,H116)</f>
        <v>0</v>
      </c>
      <c r="J117" s="12">
        <v>100000</v>
      </c>
      <c r="K117" s="12">
        <v>100000</v>
      </c>
      <c r="L117" s="12">
        <v>100000</v>
      </c>
      <c r="N117" s="3"/>
      <c r="O117" s="3"/>
    </row>
    <row r="118" spans="1:15" x14ac:dyDescent="0.25">
      <c r="A118" s="1" t="s">
        <v>11</v>
      </c>
      <c r="B118" s="1" t="s">
        <v>94</v>
      </c>
      <c r="C118" s="1" t="s">
        <v>15</v>
      </c>
      <c r="D118" s="1"/>
      <c r="E118" s="9">
        <v>23106.52</v>
      </c>
      <c r="F118" s="9">
        <v>37483.300000000003</v>
      </c>
      <c r="G118" s="12">
        <v>36386</v>
      </c>
      <c r="H118" s="9">
        <v>47829.71</v>
      </c>
      <c r="I118" s="9">
        <f t="shared" si="14"/>
        <v>145902.06</v>
      </c>
      <c r="J118" s="12">
        <v>38350</v>
      </c>
      <c r="K118" s="12">
        <v>38350</v>
      </c>
      <c r="L118" s="12">
        <v>38350</v>
      </c>
      <c r="N118" s="3"/>
      <c r="O118" s="3"/>
    </row>
    <row r="119" spans="1:15" x14ac:dyDescent="0.25">
      <c r="A119" s="1" t="s">
        <v>11</v>
      </c>
      <c r="B119" s="1" t="s">
        <v>94</v>
      </c>
      <c r="C119" s="1" t="s">
        <v>16</v>
      </c>
      <c r="D119" s="1"/>
      <c r="E119" s="9">
        <v>10089.870000000001</v>
      </c>
      <c r="F119" s="9">
        <v>9958.7800000000007</v>
      </c>
      <c r="G119" s="12">
        <v>12651</v>
      </c>
      <c r="H119" s="9">
        <v>13107.58</v>
      </c>
      <c r="I119" s="9">
        <f t="shared" si="14"/>
        <v>47829.71</v>
      </c>
      <c r="J119" s="12">
        <v>13512</v>
      </c>
      <c r="K119" s="12">
        <v>13512</v>
      </c>
      <c r="L119" s="12">
        <v>13512</v>
      </c>
      <c r="N119" s="3"/>
      <c r="O119" s="3"/>
    </row>
    <row r="120" spans="1:15" x14ac:dyDescent="0.25">
      <c r="A120" s="1" t="s">
        <v>11</v>
      </c>
      <c r="B120" s="1" t="s">
        <v>94</v>
      </c>
      <c r="C120" s="1" t="s">
        <v>17</v>
      </c>
      <c r="D120" s="1"/>
      <c r="E120" s="9">
        <v>3821.19</v>
      </c>
      <c r="F120" s="9">
        <v>5054.07</v>
      </c>
      <c r="G120" s="12">
        <v>3853</v>
      </c>
      <c r="H120" s="9">
        <v>6362.19</v>
      </c>
      <c r="I120" s="9">
        <f t="shared" si="14"/>
        <v>13107.58</v>
      </c>
      <c r="J120" s="12">
        <v>5403</v>
      </c>
      <c r="K120" s="12">
        <v>5403</v>
      </c>
      <c r="L120" s="12">
        <v>5403</v>
      </c>
      <c r="N120" s="3"/>
      <c r="O120" s="3"/>
    </row>
    <row r="121" spans="1:15" x14ac:dyDescent="0.25">
      <c r="A121" s="1" t="s">
        <v>95</v>
      </c>
      <c r="B121" s="1" t="s">
        <v>11</v>
      </c>
      <c r="C121" s="1" t="s">
        <v>11</v>
      </c>
      <c r="D121" s="1"/>
      <c r="E121" s="9">
        <v>105782.48</v>
      </c>
      <c r="F121" s="42">
        <v>166318.13</v>
      </c>
      <c r="G121" s="12">
        <v>160396</v>
      </c>
      <c r="H121" s="9">
        <v>213201.54</v>
      </c>
      <c r="I121" s="9">
        <v>0</v>
      </c>
      <c r="J121" s="12">
        <v>157265</v>
      </c>
      <c r="K121" s="12">
        <v>157265</v>
      </c>
      <c r="L121" s="12">
        <v>157265</v>
      </c>
      <c r="N121" s="3"/>
      <c r="O121" s="3"/>
    </row>
    <row r="122" spans="1:15" x14ac:dyDescent="0.25">
      <c r="A122" s="1" t="s">
        <v>96</v>
      </c>
    </row>
    <row r="123" spans="1:15" x14ac:dyDescent="0.25">
      <c r="A123" s="1" t="s">
        <v>11</v>
      </c>
      <c r="B123" s="1" t="s">
        <v>97</v>
      </c>
      <c r="C123" s="1" t="s">
        <v>16</v>
      </c>
      <c r="D123" s="1"/>
      <c r="E123" s="9">
        <v>3436.93</v>
      </c>
      <c r="F123" s="9">
        <v>3283.75</v>
      </c>
      <c r="G123" s="12">
        <v>4000</v>
      </c>
      <c r="H123" s="9">
        <v>3153.7</v>
      </c>
      <c r="I123" s="9">
        <f>IF(H123&lt;G123,G123*0.99,H122)</f>
        <v>3960</v>
      </c>
      <c r="J123" s="12">
        <v>4000</v>
      </c>
      <c r="K123" s="12">
        <v>4000</v>
      </c>
      <c r="L123" s="12">
        <v>4000</v>
      </c>
      <c r="N123" s="3"/>
      <c r="O123" s="3"/>
    </row>
    <row r="124" spans="1:15" x14ac:dyDescent="0.25">
      <c r="A124" s="1" t="s">
        <v>98</v>
      </c>
      <c r="B124" s="1" t="s">
        <v>11</v>
      </c>
      <c r="C124" s="1" t="s">
        <v>11</v>
      </c>
      <c r="D124" s="1"/>
      <c r="E124" s="9">
        <v>3436.93</v>
      </c>
      <c r="F124" s="42">
        <v>3283.75</v>
      </c>
      <c r="G124" s="12">
        <v>4000</v>
      </c>
      <c r="H124" s="9">
        <v>3153.7</v>
      </c>
      <c r="I124" s="9">
        <v>0</v>
      </c>
      <c r="J124" s="12">
        <v>4000</v>
      </c>
      <c r="K124" s="12">
        <v>4000</v>
      </c>
      <c r="L124" s="12">
        <v>4000</v>
      </c>
      <c r="N124" s="3"/>
      <c r="O124" s="3"/>
    </row>
    <row r="125" spans="1:15" x14ac:dyDescent="0.25">
      <c r="A125" s="1" t="s">
        <v>99</v>
      </c>
    </row>
    <row r="126" spans="1:15" x14ac:dyDescent="0.25">
      <c r="A126" s="1" t="s">
        <v>11</v>
      </c>
      <c r="B126" s="1" t="s">
        <v>100</v>
      </c>
      <c r="C126" s="1" t="s">
        <v>16</v>
      </c>
      <c r="D126" s="1"/>
      <c r="E126" s="9">
        <v>0</v>
      </c>
      <c r="F126" s="9">
        <v>6811.14</v>
      </c>
      <c r="G126" s="12">
        <v>4240</v>
      </c>
      <c r="H126" s="9">
        <v>4416.9399999999996</v>
      </c>
      <c r="I126" s="9">
        <f t="shared" ref="I126:I127" si="15">IF(H126&lt;G126,G126*0.99,H125)</f>
        <v>0</v>
      </c>
      <c r="J126" s="12">
        <v>4240</v>
      </c>
      <c r="K126" s="12">
        <v>4240</v>
      </c>
      <c r="L126" s="12">
        <v>4240</v>
      </c>
      <c r="N126" s="3"/>
      <c r="O126" s="3"/>
    </row>
    <row r="127" spans="1:15" x14ac:dyDescent="0.25">
      <c r="A127" s="1" t="s">
        <v>11</v>
      </c>
      <c r="B127" s="1" t="s">
        <v>100</v>
      </c>
      <c r="C127" s="1" t="s">
        <v>17</v>
      </c>
      <c r="D127" s="1"/>
      <c r="E127" s="9">
        <v>0</v>
      </c>
      <c r="F127" s="9">
        <v>0</v>
      </c>
      <c r="G127" s="12">
        <v>720</v>
      </c>
      <c r="H127" s="9">
        <v>0</v>
      </c>
      <c r="I127" s="9">
        <f t="shared" si="15"/>
        <v>712.8</v>
      </c>
      <c r="J127" s="12">
        <v>0</v>
      </c>
      <c r="K127" s="12">
        <v>0</v>
      </c>
      <c r="L127" s="12">
        <v>0</v>
      </c>
      <c r="N127" s="3"/>
      <c r="O127" s="3"/>
    </row>
    <row r="128" spans="1:15" x14ac:dyDescent="0.25">
      <c r="A128" s="1" t="s">
        <v>101</v>
      </c>
      <c r="B128" s="1" t="s">
        <v>11</v>
      </c>
      <c r="C128" s="1" t="s">
        <v>11</v>
      </c>
      <c r="D128" s="1"/>
      <c r="E128" s="9">
        <v>0</v>
      </c>
      <c r="F128" s="42">
        <v>6811.14</v>
      </c>
      <c r="G128" s="12">
        <v>4960</v>
      </c>
      <c r="H128" s="9">
        <v>4416.9399999999996</v>
      </c>
      <c r="I128" s="9">
        <v>0</v>
      </c>
      <c r="J128" s="12">
        <v>4240</v>
      </c>
      <c r="K128" s="12">
        <v>4240</v>
      </c>
      <c r="L128" s="12">
        <v>4240</v>
      </c>
      <c r="N128" s="3"/>
      <c r="O128" s="3"/>
    </row>
    <row r="129" spans="1:15" x14ac:dyDescent="0.25">
      <c r="A129" s="1" t="s">
        <v>102</v>
      </c>
    </row>
    <row r="130" spans="1:15" x14ac:dyDescent="0.25">
      <c r="A130" s="1" t="s">
        <v>11</v>
      </c>
      <c r="B130" s="1" t="s">
        <v>19</v>
      </c>
      <c r="C130" s="1" t="s">
        <v>16</v>
      </c>
      <c r="D130" s="1"/>
      <c r="E130" s="9">
        <v>15937.2</v>
      </c>
      <c r="F130" s="9">
        <v>14907.26</v>
      </c>
      <c r="G130" s="12">
        <v>37350</v>
      </c>
      <c r="H130" s="9">
        <v>19224.900000000001</v>
      </c>
      <c r="I130" s="9">
        <f t="shared" ref="I130:I131" si="16">IF(H130&lt;G130,G130*0.99,H129)</f>
        <v>36976.5</v>
      </c>
      <c r="J130" s="12">
        <v>37350</v>
      </c>
      <c r="K130" s="12">
        <v>37350</v>
      </c>
      <c r="L130" s="12">
        <v>37350</v>
      </c>
      <c r="N130" s="3"/>
      <c r="O130" s="3"/>
    </row>
    <row r="131" spans="1:15" x14ac:dyDescent="0.25">
      <c r="A131" s="1" t="s">
        <v>11</v>
      </c>
      <c r="B131" s="1" t="s">
        <v>19</v>
      </c>
      <c r="C131" s="1" t="s">
        <v>17</v>
      </c>
      <c r="D131" s="1"/>
      <c r="E131" s="9">
        <v>200</v>
      </c>
      <c r="F131" s="9">
        <v>2058.5</v>
      </c>
      <c r="G131" s="12">
        <v>600</v>
      </c>
      <c r="H131" s="9">
        <v>0</v>
      </c>
      <c r="I131" s="9">
        <f t="shared" si="16"/>
        <v>594</v>
      </c>
      <c r="J131" s="12">
        <v>600</v>
      </c>
      <c r="K131" s="12">
        <v>600</v>
      </c>
      <c r="L131" s="12">
        <v>600</v>
      </c>
      <c r="N131" s="3"/>
      <c r="O131" s="3"/>
    </row>
    <row r="132" spans="1:15" x14ac:dyDescent="0.25">
      <c r="A132" s="1" t="s">
        <v>103</v>
      </c>
      <c r="B132" s="1" t="s">
        <v>11</v>
      </c>
      <c r="C132" s="1" t="s">
        <v>11</v>
      </c>
      <c r="D132" s="1"/>
      <c r="E132" s="9">
        <v>16137.2</v>
      </c>
      <c r="F132" s="42">
        <v>16965.759999999998</v>
      </c>
      <c r="G132" s="12">
        <v>37950</v>
      </c>
      <c r="H132" s="9">
        <v>19224.900000000001</v>
      </c>
      <c r="I132" s="9">
        <v>0</v>
      </c>
      <c r="J132" s="12">
        <v>37950</v>
      </c>
      <c r="K132" s="12">
        <v>37950</v>
      </c>
      <c r="L132" s="12">
        <v>37950</v>
      </c>
      <c r="N132" s="3"/>
      <c r="O132" s="3"/>
    </row>
    <row r="133" spans="1:15" x14ac:dyDescent="0.25">
      <c r="A133" s="1" t="s">
        <v>104</v>
      </c>
    </row>
    <row r="134" spans="1:15" x14ac:dyDescent="0.25">
      <c r="A134" s="1" t="s">
        <v>11</v>
      </c>
      <c r="B134" s="1" t="s">
        <v>97</v>
      </c>
      <c r="C134" s="1" t="s">
        <v>14</v>
      </c>
      <c r="D134" s="1"/>
      <c r="E134" s="9">
        <v>24659.82</v>
      </c>
      <c r="F134" s="9">
        <v>25962.52</v>
      </c>
      <c r="G134" s="12">
        <v>20915</v>
      </c>
      <c r="H134" s="9">
        <v>23279.3</v>
      </c>
      <c r="I134" s="9">
        <f t="shared" ref="I134:I137" si="17">IF(H134&lt;G134,G134*0.99,H133)</f>
        <v>0</v>
      </c>
      <c r="J134" s="12">
        <v>0</v>
      </c>
      <c r="K134" s="12">
        <v>0</v>
      </c>
      <c r="L134" s="12">
        <v>0</v>
      </c>
      <c r="N134" s="3"/>
      <c r="O134" s="3"/>
    </row>
    <row r="135" spans="1:15" x14ac:dyDescent="0.25">
      <c r="A135" s="1" t="s">
        <v>11</v>
      </c>
      <c r="B135" s="1" t="s">
        <v>97</v>
      </c>
      <c r="C135" s="1" t="s">
        <v>15</v>
      </c>
      <c r="D135" s="1"/>
      <c r="E135" s="9">
        <v>8542.68</v>
      </c>
      <c r="F135" s="9">
        <v>8542.68</v>
      </c>
      <c r="G135" s="12">
        <v>6408</v>
      </c>
      <c r="H135" s="9">
        <v>7118.9</v>
      </c>
      <c r="I135" s="9">
        <f t="shared" si="17"/>
        <v>23279.3</v>
      </c>
      <c r="J135" s="12">
        <v>0</v>
      </c>
      <c r="K135" s="12">
        <v>0</v>
      </c>
      <c r="L135" s="12">
        <v>0</v>
      </c>
      <c r="N135" s="3"/>
      <c r="O135" s="3"/>
    </row>
    <row r="136" spans="1:15" x14ac:dyDescent="0.25">
      <c r="A136" s="1" t="s">
        <v>11</v>
      </c>
      <c r="B136" s="1" t="s">
        <v>97</v>
      </c>
      <c r="C136" s="1" t="s">
        <v>16</v>
      </c>
      <c r="D136" s="1"/>
      <c r="E136" s="9">
        <v>5260.49</v>
      </c>
      <c r="F136" s="9">
        <v>4418.6099999999997</v>
      </c>
      <c r="G136" s="12">
        <v>4015</v>
      </c>
      <c r="H136" s="9">
        <v>3423.59</v>
      </c>
      <c r="I136" s="9">
        <f t="shared" si="17"/>
        <v>3974.85</v>
      </c>
      <c r="J136" s="12">
        <v>1930</v>
      </c>
      <c r="K136" s="12">
        <v>1930</v>
      </c>
      <c r="L136" s="12">
        <v>1880</v>
      </c>
      <c r="N136" s="3"/>
      <c r="O136" s="3"/>
    </row>
    <row r="137" spans="1:15" x14ac:dyDescent="0.25">
      <c r="A137" s="1" t="s">
        <v>105</v>
      </c>
      <c r="B137" s="1" t="s">
        <v>11</v>
      </c>
      <c r="C137" s="1" t="s">
        <v>11</v>
      </c>
      <c r="D137" s="1"/>
      <c r="E137" s="9">
        <v>38462.99</v>
      </c>
      <c r="F137" s="42">
        <v>38923.81</v>
      </c>
      <c r="G137" s="12">
        <v>31338</v>
      </c>
      <c r="H137" s="9">
        <v>33821.79</v>
      </c>
      <c r="I137" s="9">
        <f t="shared" si="17"/>
        <v>3423.59</v>
      </c>
      <c r="J137" s="12">
        <v>1930</v>
      </c>
      <c r="K137" s="12">
        <v>1930</v>
      </c>
      <c r="L137" s="12">
        <v>1880</v>
      </c>
      <c r="N137" s="3"/>
      <c r="O137" s="3"/>
    </row>
    <row r="138" spans="1:15" x14ac:dyDescent="0.25">
      <c r="A138" s="1" t="s">
        <v>11</v>
      </c>
      <c r="B138" s="1" t="s">
        <v>11</v>
      </c>
      <c r="C138" s="1" t="s">
        <v>11</v>
      </c>
      <c r="D138" s="1"/>
      <c r="E138" s="9">
        <v>548143.07999999996</v>
      </c>
      <c r="F138" s="9">
        <v>669610.31000000006</v>
      </c>
      <c r="G138" s="12">
        <v>710636</v>
      </c>
      <c r="H138" s="9">
        <v>644083.05000000005</v>
      </c>
      <c r="I138" s="9">
        <v>0</v>
      </c>
      <c r="J138" s="12">
        <v>744775</v>
      </c>
      <c r="K138" s="12">
        <v>891090</v>
      </c>
      <c r="L138" s="12">
        <v>943990</v>
      </c>
      <c r="N138" s="3"/>
      <c r="O138" s="3"/>
    </row>
    <row r="139" spans="1:15" x14ac:dyDescent="0.25">
      <c r="A139" s="1" t="s">
        <v>11</v>
      </c>
      <c r="B139" s="1" t="s">
        <v>11</v>
      </c>
      <c r="C139" s="1" t="s">
        <v>11</v>
      </c>
      <c r="D139" s="1"/>
      <c r="E139" s="9">
        <v>548143.07999999996</v>
      </c>
      <c r="F139" s="9">
        <v>669610.31000000006</v>
      </c>
      <c r="G139" s="12">
        <v>710636</v>
      </c>
      <c r="H139" s="9">
        <v>644083.05000000005</v>
      </c>
      <c r="I139" s="9">
        <v>0</v>
      </c>
      <c r="J139" s="12">
        <v>744775</v>
      </c>
      <c r="K139" s="12">
        <v>891090</v>
      </c>
      <c r="L139" s="12">
        <v>943990</v>
      </c>
      <c r="N139" s="3"/>
      <c r="O139" s="3"/>
    </row>
    <row r="141" spans="1:15" x14ac:dyDescent="0.25">
      <c r="E141" s="49"/>
      <c r="F141" s="49"/>
      <c r="G141" s="51"/>
    </row>
    <row r="142" spans="1:15" x14ac:dyDescent="0.25">
      <c r="F142" s="50"/>
      <c r="G142" s="2"/>
    </row>
  </sheetData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Príjmy 2020-2022</vt:lpstr>
      <vt:lpstr>Výdavky 2020-2022</vt:lpstr>
      <vt:lpstr>Rekapitulácia</vt:lpstr>
      <vt:lpstr>Pomocný súbor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</dc:creator>
  <cp:lastModifiedBy>TKÁČIKOVÁ Jana</cp:lastModifiedBy>
  <cp:lastPrinted>2019-12-09T09:40:45Z</cp:lastPrinted>
  <dcterms:created xsi:type="dcterms:W3CDTF">2019-11-28T08:39:44Z</dcterms:created>
  <dcterms:modified xsi:type="dcterms:W3CDTF">2019-12-10T07:55:57Z</dcterms:modified>
</cp:coreProperties>
</file>